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60" windowWidth="12120" windowHeight="4845" firstSheet="1" activeTab="7"/>
  </bookViews>
  <sheets>
    <sheet name="Tables 1 and 2" sheetId="1" r:id="rId1"/>
    <sheet name="Tables 3 to 5" sheetId="2" r:id="rId2"/>
    <sheet name="Table 6" sheetId="3" r:id="rId3"/>
    <sheet name="Table 7" sheetId="4" r:id="rId4"/>
    <sheet name="Figs for severity charts" sheetId="5" state="hidden" r:id="rId5"/>
    <sheet name="Sev chart page 1" sheetId="6" r:id="rId6"/>
    <sheet name="Sev chart page 2" sheetId="7" r:id="rId7"/>
    <sheet name="Targets charts" sheetId="8" r:id="rId8"/>
  </sheets>
  <definedNames>
    <definedName name="_xlnm.Print_Area" localSheetId="4">'Figs for severity charts'!$C$4:$L$56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2'!$A$1:$S$77</definedName>
    <definedName name="_xlnm.Print_Area" localSheetId="1">'Tables 3 to 5'!$A$1:$O$71</definedName>
    <definedName name="_xlnm.Print_Area" localSheetId="7">'Targets charts'!$B$36:$Q$138</definedName>
  </definedNames>
  <calcPr fullCalcOnLoad="1"/>
</workbook>
</file>

<file path=xl/sharedStrings.xml><?xml version="1.0" encoding="utf-8"?>
<sst xmlns="http://schemas.openxmlformats.org/spreadsheetml/2006/main" count="321" uniqueCount="122">
  <si>
    <t>Table 1</t>
  </si>
  <si>
    <t>Injury Road Accidents by Severity</t>
  </si>
  <si>
    <t>Fatal</t>
  </si>
  <si>
    <t>Serious</t>
  </si>
  <si>
    <t>Fatal and</t>
  </si>
  <si>
    <t>Slight</t>
  </si>
  <si>
    <t>All</t>
  </si>
  <si>
    <t>injury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</si>
  <si>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</si>
  <si>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</si>
  <si>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</si>
  <si>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</si>
  <si>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</si>
  <si>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</si>
  <si>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</si>
  <si>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</si>
  <si>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</si>
  <si>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</si>
  <si>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</si>
  <si>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</si>
  <si>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</si>
  <si>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</si>
  <si>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</si>
  <si>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</si>
  <si>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</si>
  <si>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</si>
  <si>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</si>
  <si>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Fatal &amp;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</si>
  <si>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</si>
  <si>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</si>
  <si>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</si>
  <si>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</si>
  <si>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</si>
  <si>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</si>
  <si>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</si>
  <si>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</si>
  <si>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2001 percentage change:</t>
  </si>
  <si>
    <t>on 94-98 average</t>
  </si>
  <si>
    <r>
      <t xml:space="preserve">1.  </t>
    </r>
    <r>
      <rPr>
        <sz val="8"/>
        <rFont val="Arial"/>
        <family val="2"/>
      </rPr>
      <t>Some figures for 2000 and earlier years may have been revised slightly from those published previously</t>
    </r>
  </si>
  <si>
    <t>Fatal and serious casualties by mode of transport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</si>
  <si>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</si>
  <si>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</si>
  <si>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</si>
  <si>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</si>
  <si>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</si>
  <si>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</si>
  <si>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</si>
  <si>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</si>
  <si>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</si>
  <si>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Child fatal and serious casualties by mode of transport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</si>
  <si>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</si>
  <si>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</si>
  <si>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</si>
  <si>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</si>
  <si>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</si>
  <si>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</si>
  <si>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</si>
  <si>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</si>
  <si>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</si>
  <si>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</si>
  <si>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</si>
  <si>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</si>
  <si>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</si>
  <si>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</si>
  <si>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</si>
  <si>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</si>
  <si>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</si>
  <si>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</si>
  <si>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</si>
  <si>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</si>
  <si>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</si>
  <si>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</si>
  <si>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</si>
  <si>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</si>
  <si>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</si>
  <si>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</si>
  <si>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</si>
  <si>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</si>
  <si>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</si>
  <si>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</si>
  <si>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</si>
  <si>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</si>
  <si>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</si>
  <si>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</si>
  <si>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</si>
  <si>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</si>
  <si>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</si>
  <si>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</si>
  <si>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</si>
  <si>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</si>
  <si>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</si>
  <si>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</si>
  <si>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</si>
  <si>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</si>
  <si>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</si>
  <si>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% change on 2000</t>
  </si>
  <si>
    <r>
      <t xml:space="preserve">NB:  </t>
    </r>
    <r>
      <rPr>
        <sz val="12"/>
        <rFont val="Arial"/>
        <family val="2"/>
      </rPr>
      <t>Some figures for 2000 and earlier years may have been revised slightly from those published previously</t>
    </r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</si>
  <si>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</si>
  <si>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</si>
  <si>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</si>
  <si>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2000</t>
  </si>
  <si>
    <t>on 94-98 ave</t>
  </si>
  <si>
    <r>
      <t>2001 percentage change</t>
    </r>
    <r>
      <rPr>
        <u val="single"/>
        <sz val="12"/>
        <rFont val="Arial"/>
        <family val="2"/>
      </rPr>
      <t>:</t>
    </r>
  </si>
  <si>
    <t xml:space="preserve">Threshold </t>
  </si>
  <si>
    <t xml:space="preserve"> </t>
  </si>
  <si>
    <r>
      <t>Traffic</t>
    </r>
    <r>
      <rPr>
        <b/>
        <vertAlign val="superscript"/>
        <sz val="12"/>
        <rFont val="Arial"/>
        <family val="2"/>
      </rPr>
      <t>3</t>
    </r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</si>
  <si>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</si>
  <si>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</si>
  <si>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</si>
  <si>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</si>
  <si>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</si>
  <si>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 xml:space="preserve">3. There are no reliable estimates of the volume of traffic on minor roads in Scotland for individual years pre-1998, because the method used </t>
  </si>
  <si>
    <t xml:space="preserve">then to estimate total traffic volumes was designed only to produce reliable estimates for GB as a whole.  The Scottish components of the </t>
  </si>
  <si>
    <t xml:space="preserve">traffic estimates for GB for each of the years have been used to produce the estimated annual average for Scotland for 1994 to 1998. </t>
  </si>
  <si>
    <r>
      <t xml:space="preserve">2001 </t>
    </r>
    <r>
      <rPr>
        <i/>
        <sz val="12"/>
        <rFont val="Arial"/>
        <family val="2"/>
      </rPr>
      <t>prov.</t>
    </r>
  </si>
  <si>
    <t>linked to</t>
  </si>
  <si>
    <t>figures in</t>
  </si>
  <si>
    <t>Fatally injured casualties</t>
  </si>
  <si>
    <t>Seriously injured casualties</t>
  </si>
  <si>
    <t>Slightly injured casualties</t>
  </si>
  <si>
    <t>Fatal &amp; Serious casualties</t>
  </si>
  <si>
    <r>
      <t xml:space="preserve">NB:  </t>
    </r>
    <r>
      <rPr>
        <sz val="11"/>
        <rFont val="Arial"/>
        <family val="2"/>
      </rPr>
      <t>Some figures for 2000 and earlier years may have been revised slightly from those published previously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</si>
</sst>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6.5"/>
      <name val="Arial"/>
      <family val="0"/>
    </font>
    <font>
      <sz val="12"/>
      <name val="Times New Roman"/>
      <family val="1"/>
    </font>
    <font>
      <sz val="26.75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1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5" fontId="10" fillId="0" borderId="0" xfId="19" applyFont="1" applyAlignment="1" quotePrefix="1">
      <alignment horizontal="left"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 quotePrefix="1">
      <alignment horizontal="left"/>
    </xf>
    <xf numFmtId="165" fontId="31" fillId="0" borderId="0" xfId="19" applyFont="1" applyBorder="1">
      <alignment/>
      <protection/>
    </xf>
    <xf numFmtId="164" fontId="31" fillId="0" borderId="0" xfId="19" applyNumberFormat="1" applyFont="1" applyBorder="1" applyProtection="1">
      <alignment/>
      <protection/>
    </xf>
    <xf numFmtId="0" fontId="31" fillId="0" borderId="0" xfId="0" applyFont="1" applyAlignment="1" quotePrefix="1">
      <alignment horizontal="left"/>
    </xf>
    <xf numFmtId="165" fontId="31" fillId="0" borderId="0" xfId="19" applyFont="1" applyAlignment="1" quotePrefix="1">
      <alignment horizontal="left"/>
      <protection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charts'!$D$5:$D$56</c:f>
              <c:numCache>
                <c:ptCount val="5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347</c:v>
                </c:pt>
              </c:numCache>
            </c:numRef>
          </c:val>
          <c:smooth val="0"/>
        </c:ser>
        <c:axId val="20871724"/>
        <c:axId val="35653021"/>
      </c:lineChart>
      <c:catAx>
        <c:axId val="20871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53021"/>
        <c:crosses val="autoZero"/>
        <c:auto val="1"/>
        <c:lblOffset val="100"/>
        <c:noMultiLvlLbl val="0"/>
      </c:catAx>
      <c:valAx>
        <c:axId val="35653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871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 &amp; Serious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Fatal &amp; Serious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charts'!$G$5:$G$56</c:f>
              <c:numCache>
                <c:ptCount val="5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4456</c:v>
                </c:pt>
                <c:pt idx="49">
                  <c:v>4073</c:v>
                </c:pt>
                <c:pt idx="50">
                  <c:v>3892</c:v>
                </c:pt>
                <c:pt idx="51">
                  <c:v>3752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charts'!$H$5:$H$56</c:f>
              <c:numCache>
                <c:ptCount val="5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4071</c:v>
                </c:pt>
                <c:pt idx="49">
                  <c:v>3763</c:v>
                </c:pt>
                <c:pt idx="50">
                  <c:v>3566</c:v>
                </c:pt>
                <c:pt idx="51">
                  <c:v>3405</c:v>
                </c:pt>
              </c:numCache>
            </c:numRef>
          </c:val>
          <c:smooth val="0"/>
        </c:ser>
        <c:axId val="10515938"/>
        <c:axId val="19508107"/>
      </c:lineChart>
      <c:catAx>
        <c:axId val="10515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08107"/>
        <c:crosses val="autoZero"/>
        <c:auto val="1"/>
        <c:lblOffset val="100"/>
        <c:noMultiLvlLbl val="0"/>
      </c:catAx>
      <c:valAx>
        <c:axId val="19508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15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charts'!$K$5:$K$56</c:f>
              <c:numCache>
                <c:ptCount val="5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20998</c:v>
                </c:pt>
                <c:pt idx="50">
                  <c:v>20505</c:v>
                </c:pt>
                <c:pt idx="51">
                  <c:v>19889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charts'!$L$5:$L$56</c:f>
              <c:numCache>
                <c:ptCount val="5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18011</c:v>
                </c:pt>
                <c:pt idx="49">
                  <c:v>16925</c:v>
                </c:pt>
                <c:pt idx="50">
                  <c:v>16613</c:v>
                </c:pt>
                <c:pt idx="51">
                  <c:v>16137</c:v>
                </c:pt>
              </c:numCache>
            </c:numRef>
          </c:val>
          <c:smooth val="0"/>
        </c:ser>
        <c:axId val="7017064"/>
        <c:axId val="13140617"/>
      </c:lineChart>
      <c:catAx>
        <c:axId val="7017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140617"/>
        <c:crosses val="autoZero"/>
        <c:auto val="1"/>
        <c:lblOffset val="100"/>
        <c:noMultiLvlLbl val="0"/>
      </c:catAx>
      <c:valAx>
        <c:axId val="13140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17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999"/>
          <c:h val="0.951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7517502"/>
        <c:axId val="23649815"/>
      </c:lineChart>
      <c:catAx>
        <c:axId val="751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649815"/>
        <c:crosses val="autoZero"/>
        <c:auto val="1"/>
        <c:lblOffset val="100"/>
        <c:noMultiLvlLbl val="0"/>
      </c:catAx>
      <c:valAx>
        <c:axId val="236498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517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25"/>
          <c:w val="1"/>
          <c:h val="0.989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26884068"/>
        <c:axId val="27694517"/>
      </c:lineChart>
      <c:catAx>
        <c:axId val="2688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694517"/>
        <c:crosses val="autoZero"/>
        <c:auto val="1"/>
        <c:lblOffset val="100"/>
        <c:noMultiLvlLbl val="0"/>
      </c:catAx>
      <c:valAx>
        <c:axId val="276945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8840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3"/>
          <c:w val="0.9795"/>
          <c:h val="0.946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44713946"/>
        <c:axId val="66577635"/>
      </c:lineChart>
      <c:catAx>
        <c:axId val="447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577635"/>
        <c:crosses val="autoZero"/>
        <c:auto val="1"/>
        <c:lblOffset val="100"/>
        <c:noMultiLvlLbl val="0"/>
      </c:catAx>
      <c:valAx>
        <c:axId val="6657763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71394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0.08325</cdr:y>
    </cdr:from>
    <cdr:to>
      <cdr:x>0.857</cdr:x>
      <cdr:y>0.206</cdr:y>
    </cdr:to>
    <cdr:grpSp>
      <cdr:nvGrpSpPr>
        <cdr:cNvPr id="1" name="Group 1"/>
        <cdr:cNvGrpSpPr>
          <a:grpSpLocks/>
        </cdr:cNvGrpSpPr>
      </cdr:nvGrpSpPr>
      <cdr:grpSpPr>
        <a:xfrm>
          <a:off x="6153150" y="409575"/>
          <a:ext cx="1914525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0.551</cdr:x>
      <cdr:y>0.502</cdr:y>
    </cdr:from>
    <cdr:to>
      <cdr:x>0.857</cdr:x>
      <cdr:y>0.701</cdr:y>
    </cdr:to>
    <cdr:grpSp>
      <cdr:nvGrpSpPr>
        <cdr:cNvPr id="4" name="Group 4"/>
        <cdr:cNvGrpSpPr>
          <a:grpSpLocks/>
        </cdr:cNvGrpSpPr>
      </cdr:nvGrpSpPr>
      <cdr:grpSpPr>
        <a:xfrm>
          <a:off x="5181600" y="2495550"/>
          <a:ext cx="2876550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</cdr:x>
      <cdr:y>0.5005</cdr:y>
    </cdr:from>
    <cdr:to>
      <cdr:x>0.442</cdr:x>
      <cdr:y>0.6755</cdr:y>
    </cdr:to>
    <cdr:grpSp>
      <cdr:nvGrpSpPr>
        <cdr:cNvPr id="1" name="Group 1"/>
        <cdr:cNvGrpSpPr>
          <a:grpSpLocks/>
        </cdr:cNvGrpSpPr>
      </cdr:nvGrpSpPr>
      <cdr:grpSpPr>
        <a:xfrm>
          <a:off x="2562225" y="2476500"/>
          <a:ext cx="1590675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0.573</cdr:x>
      <cdr:y>0.6775</cdr:y>
    </cdr:from>
    <cdr:to>
      <cdr:x>0.857</cdr:x>
      <cdr:y>0.906</cdr:y>
    </cdr:to>
    <cdr:grpSp>
      <cdr:nvGrpSpPr>
        <cdr:cNvPr id="4" name="Group 4"/>
        <cdr:cNvGrpSpPr>
          <a:grpSpLocks/>
        </cdr:cNvGrpSpPr>
      </cdr:nvGrpSpPr>
      <cdr:grpSpPr>
        <a:xfrm>
          <a:off x="5391150" y="3352800"/>
          <a:ext cx="2676525" cy="11334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0.573</cdr:x>
      <cdr:y>0.1</cdr:y>
    </cdr:from>
    <cdr:to>
      <cdr:x>0.789</cdr:x>
      <cdr:y>0.29675</cdr:y>
    </cdr:to>
    <cdr:grpSp>
      <cdr:nvGrpSpPr>
        <cdr:cNvPr id="7" name="Group 7"/>
        <cdr:cNvGrpSpPr>
          <a:grpSpLocks/>
        </cdr:cNvGrpSpPr>
      </cdr:nvGrpSpPr>
      <cdr:grpSpPr>
        <a:xfrm>
          <a:off x="5391150" y="495300"/>
          <a:ext cx="2038350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0.17625</cdr:y>
    </cdr:from>
    <cdr:to>
      <cdr:x>0.91675</cdr:x>
      <cdr:y>0.3775</cdr:y>
    </cdr:to>
    <cdr:grpSp>
      <cdr:nvGrpSpPr>
        <cdr:cNvPr id="1" name="Group 1"/>
        <cdr:cNvGrpSpPr>
          <a:grpSpLocks/>
        </cdr:cNvGrpSpPr>
      </cdr:nvGrpSpPr>
      <cdr:grpSpPr>
        <a:xfrm>
          <a:off x="7400925" y="876300"/>
          <a:ext cx="1323975" cy="100012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0.4745</cdr:x>
      <cdr:y>0.24775</cdr:y>
    </cdr:from>
    <cdr:to>
      <cdr:x>0.7535</cdr:x>
      <cdr:y>0.42875</cdr:y>
    </cdr:to>
    <cdr:grpSp>
      <cdr:nvGrpSpPr>
        <cdr:cNvPr id="4" name="Group 4"/>
        <cdr:cNvGrpSpPr>
          <a:grpSpLocks/>
        </cdr:cNvGrpSpPr>
      </cdr:nvGrpSpPr>
      <cdr:grpSpPr>
        <a:xfrm>
          <a:off x="4514850" y="1228725"/>
          <a:ext cx="2657475" cy="9048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0.17875</cdr:x>
      <cdr:y>0.21975</cdr:y>
    </cdr:from>
    <cdr:to>
      <cdr:x>0.36575</cdr:x>
      <cdr:y>0.3485</cdr:y>
    </cdr:to>
    <cdr:grpSp>
      <cdr:nvGrpSpPr>
        <cdr:cNvPr id="7" name="Group 7"/>
        <cdr:cNvGrpSpPr>
          <a:grpSpLocks/>
        </cdr:cNvGrpSpPr>
      </cdr:nvGrpSpPr>
      <cdr:grpSpPr>
        <a:xfrm>
          <a:off x="1695450" y="1095375"/>
          <a:ext cx="1781175" cy="6381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390525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410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72</xdr:row>
      <xdr:rowOff>38100</xdr:rowOff>
    </xdr:from>
    <xdr:to>
      <xdr:col>16</xdr:col>
      <xdr:colOff>409575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839575"/>
        <a:ext cx="94202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5250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057650" y="801052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057650" y="8296275"/>
          <a:ext cx="1276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0"/>
  <sheetViews>
    <sheetView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2" t="s">
        <v>7</v>
      </c>
      <c r="J5" s="32" t="s">
        <v>7</v>
      </c>
      <c r="K5" s="13"/>
      <c r="L5" s="25" t="s">
        <v>3</v>
      </c>
      <c r="M5" s="13"/>
      <c r="N5" s="32" t="s">
        <v>7</v>
      </c>
      <c r="O5" s="13"/>
      <c r="P5" s="25" t="s">
        <v>8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5">
        <f>I7+J7</f>
        <v>8618</v>
      </c>
      <c r="M7" s="10"/>
      <c r="N7" s="10">
        <v>13515</v>
      </c>
      <c r="O7" s="10"/>
      <c r="P7" s="35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5"/>
      <c r="M8" s="10"/>
      <c r="N8" s="10"/>
      <c r="O8" s="10"/>
      <c r="P8" s="35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5">
        <f>I9+J9</f>
        <v>7611</v>
      </c>
      <c r="M9" s="10"/>
      <c r="N9" s="10">
        <v>13041</v>
      </c>
      <c r="O9" s="10"/>
      <c r="P9" s="35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5"/>
      <c r="M10" s="10"/>
      <c r="N10" s="10"/>
      <c r="O10" s="10"/>
      <c r="P10" s="35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5">
        <f>I11+J11</f>
        <v>7862</v>
      </c>
      <c r="M11" s="10"/>
      <c r="N11" s="10">
        <v>13926</v>
      </c>
      <c r="O11" s="10"/>
      <c r="P11" s="35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5"/>
      <c r="M12" s="10"/>
      <c r="N12" s="10"/>
      <c r="O12" s="10"/>
      <c r="P12" s="35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5">
        <f>I13+J13</f>
        <v>7057</v>
      </c>
      <c r="M13" s="10"/>
      <c r="N13" s="10">
        <v>13587</v>
      </c>
      <c r="O13" s="10"/>
      <c r="P13" s="35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5"/>
      <c r="M14" s="10"/>
      <c r="N14" s="10"/>
      <c r="O14" s="10"/>
      <c r="P14" s="35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5">
        <f>I15+J15</f>
        <v>5728</v>
      </c>
      <c r="M15" s="10"/>
      <c r="N15" s="10">
        <v>14443</v>
      </c>
      <c r="O15" s="10"/>
      <c r="P15" s="35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5"/>
      <c r="M16" s="10"/>
      <c r="N16" s="10"/>
      <c r="O16" s="10"/>
      <c r="P16" s="35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5"/>
      <c r="M17" s="10"/>
      <c r="N17" s="10">
        <v>12441</v>
      </c>
      <c r="O17" s="10"/>
      <c r="P17" s="35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5">
        <f aca="true" t="shared" si="0" ref="L18:L24">I18+J18</f>
        <v>4432</v>
      </c>
      <c r="M18" s="10"/>
      <c r="N18" s="10">
        <v>12102</v>
      </c>
      <c r="O18" s="10"/>
      <c r="P18" s="35">
        <f aca="true" t="shared" si="1" ref="P18:P24">L18+N18</f>
        <v>16534</v>
      </c>
      <c r="Q18" s="9"/>
    </row>
    <row r="19" spans="3:17" ht="12.75" customHeight="1">
      <c r="C19" s="7"/>
      <c r="D19" s="8"/>
      <c r="E19" s="8"/>
      <c r="F19" s="8"/>
      <c r="G19" s="17">
        <v>1996</v>
      </c>
      <c r="H19" s="8"/>
      <c r="I19" s="10">
        <v>316</v>
      </c>
      <c r="J19" s="10">
        <v>3315</v>
      </c>
      <c r="K19" s="10"/>
      <c r="L19" s="35">
        <f t="shared" si="0"/>
        <v>3631</v>
      </c>
      <c r="M19" s="10"/>
      <c r="N19" s="10">
        <v>12442</v>
      </c>
      <c r="O19" s="10"/>
      <c r="P19" s="35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5">
        <f t="shared" si="0"/>
        <v>3652</v>
      </c>
      <c r="M20" s="10"/>
      <c r="N20" s="10">
        <v>12994</v>
      </c>
      <c r="O20" s="10"/>
      <c r="P20" s="35">
        <f t="shared" si="1"/>
        <v>16646</v>
      </c>
      <c r="Q20" s="9"/>
    </row>
    <row r="21" spans="3:17" ht="12.75">
      <c r="C21" s="7"/>
      <c r="D21" s="8"/>
      <c r="E21" s="8"/>
      <c r="F21" s="8"/>
      <c r="G21" s="17">
        <v>1998</v>
      </c>
      <c r="H21" s="8"/>
      <c r="I21" s="10">
        <v>339</v>
      </c>
      <c r="J21" s="10">
        <v>3317</v>
      </c>
      <c r="K21" s="10"/>
      <c r="L21" s="35">
        <f t="shared" si="0"/>
        <v>3656</v>
      </c>
      <c r="M21" s="10"/>
      <c r="N21" s="10">
        <v>12863</v>
      </c>
      <c r="O21" s="10"/>
      <c r="P21" s="35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I22">
        <v>285</v>
      </c>
      <c r="J22" s="27">
        <v>3207</v>
      </c>
      <c r="L22" s="35">
        <f t="shared" si="0"/>
        <v>3492</v>
      </c>
      <c r="N22" s="27">
        <v>11921</v>
      </c>
      <c r="P22" s="35">
        <f t="shared" si="1"/>
        <v>15413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27">
        <v>3005</v>
      </c>
      <c r="L23" s="35">
        <f t="shared" si="0"/>
        <v>3302</v>
      </c>
      <c r="N23" s="27">
        <v>11816</v>
      </c>
      <c r="P23" s="35">
        <f t="shared" si="1"/>
        <v>15118</v>
      </c>
      <c r="Q23" s="9"/>
    </row>
    <row r="24" spans="3:17" ht="12.75">
      <c r="C24" s="7"/>
      <c r="D24" s="8"/>
      <c r="E24" s="8"/>
      <c r="F24" s="8"/>
      <c r="G24">
        <v>2001</v>
      </c>
      <c r="H24" s="33" t="s">
        <v>34</v>
      </c>
      <c r="I24">
        <v>308</v>
      </c>
      <c r="J24" s="27">
        <v>2835</v>
      </c>
      <c r="L24" s="35">
        <f t="shared" si="0"/>
        <v>3143</v>
      </c>
      <c r="N24" s="27">
        <v>11564</v>
      </c>
      <c r="P24" s="35">
        <f t="shared" si="1"/>
        <v>14707</v>
      </c>
      <c r="Q24" s="9"/>
    </row>
    <row r="25" spans="3:17" ht="6" customHeight="1"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9"/>
    </row>
    <row r="27" ht="3.75" customHeight="1"/>
    <row r="28" spans="3:7" ht="12.75">
      <c r="C28" s="3" t="s">
        <v>9</v>
      </c>
      <c r="D28" s="3"/>
      <c r="E28" s="2"/>
      <c r="F28" s="2"/>
      <c r="G28" s="3" t="s">
        <v>10</v>
      </c>
    </row>
    <row r="29" spans="9:16" ht="6" customHeight="1">
      <c r="I29" s="2"/>
      <c r="J29" s="2"/>
      <c r="K29" s="2"/>
      <c r="L29" s="2"/>
      <c r="M29" s="2"/>
      <c r="N29" s="2"/>
      <c r="O29" s="2"/>
      <c r="P29" s="2"/>
    </row>
    <row r="30" spans="3:17" ht="12.75">
      <c r="C30" s="4"/>
      <c r="D30" s="5"/>
      <c r="E30" s="5"/>
      <c r="F30" s="5"/>
      <c r="G30" s="5"/>
      <c r="H30" s="5"/>
      <c r="I30" s="24" t="s">
        <v>2</v>
      </c>
      <c r="J30" s="24" t="s">
        <v>3</v>
      </c>
      <c r="K30" s="6"/>
      <c r="L30" s="24" t="s">
        <v>4</v>
      </c>
      <c r="M30" s="6"/>
      <c r="N30" s="24" t="s">
        <v>5</v>
      </c>
      <c r="O30" s="6"/>
      <c r="P30" s="24" t="s">
        <v>6</v>
      </c>
      <c r="Q30" s="20"/>
    </row>
    <row r="31" spans="3:17" ht="12.75">
      <c r="C31" s="11"/>
      <c r="D31" s="12"/>
      <c r="E31" s="12"/>
      <c r="F31" s="12"/>
      <c r="G31" s="12"/>
      <c r="H31" s="12"/>
      <c r="I31" s="32" t="s">
        <v>7</v>
      </c>
      <c r="J31" s="32" t="s">
        <v>7</v>
      </c>
      <c r="K31" s="13"/>
      <c r="L31" s="25" t="s">
        <v>3</v>
      </c>
      <c r="M31" s="13"/>
      <c r="N31" s="32" t="s">
        <v>7</v>
      </c>
      <c r="O31" s="13"/>
      <c r="P31" s="25" t="s">
        <v>8</v>
      </c>
      <c r="Q31" s="19"/>
    </row>
    <row r="32" spans="3:17" ht="6" customHeight="1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3:17" ht="12.75">
      <c r="C33" s="7"/>
      <c r="D33" s="8"/>
      <c r="E33" s="8"/>
      <c r="F33" s="8"/>
      <c r="G33" s="17">
        <v>1950</v>
      </c>
      <c r="H33" s="8"/>
      <c r="I33" s="10">
        <v>529</v>
      </c>
      <c r="J33" s="10">
        <v>4553</v>
      </c>
      <c r="K33" s="10"/>
      <c r="L33" s="34">
        <f>SUM(I33:J33)</f>
        <v>5082</v>
      </c>
      <c r="M33" s="10"/>
      <c r="N33" s="10">
        <v>10774</v>
      </c>
      <c r="O33" s="10"/>
      <c r="P33" s="35">
        <f>L33+N33</f>
        <v>15856</v>
      </c>
      <c r="Q33" s="9"/>
    </row>
    <row r="34" spans="3:17" ht="3" customHeight="1">
      <c r="C34" s="7"/>
      <c r="D34" s="8"/>
      <c r="E34" s="8"/>
      <c r="F34" s="8"/>
      <c r="G34" s="17"/>
      <c r="H34" s="8"/>
      <c r="I34" s="10"/>
      <c r="J34" s="10"/>
      <c r="K34" s="10"/>
      <c r="L34" s="35"/>
      <c r="M34" s="10"/>
      <c r="N34" s="10"/>
      <c r="O34" s="10"/>
      <c r="P34" s="10"/>
      <c r="Q34" s="9"/>
    </row>
    <row r="35" spans="3:17" ht="12.75">
      <c r="C35" s="7"/>
      <c r="D35" s="8"/>
      <c r="E35" s="8"/>
      <c r="F35" s="8"/>
      <c r="G35" s="17">
        <v>1955</v>
      </c>
      <c r="H35" s="8"/>
      <c r="I35" s="10">
        <v>610</v>
      </c>
      <c r="J35" s="10">
        <v>5096</v>
      </c>
      <c r="K35" s="10"/>
      <c r="L35" s="34">
        <f>SUM(I35:J35)</f>
        <v>5706</v>
      </c>
      <c r="M35" s="10"/>
      <c r="N35" s="10">
        <v>15193</v>
      </c>
      <c r="O35" s="10"/>
      <c r="P35" s="35">
        <f>L35+N35</f>
        <v>20899</v>
      </c>
      <c r="Q35" s="9"/>
    </row>
    <row r="36" spans="3:17" ht="3" customHeight="1">
      <c r="C36" s="7"/>
      <c r="D36" s="8"/>
      <c r="E36" s="8"/>
      <c r="F36" s="8"/>
      <c r="G36" s="17"/>
      <c r="H36" s="8"/>
      <c r="I36" s="10"/>
      <c r="J36" s="10"/>
      <c r="K36" s="10"/>
      <c r="L36" s="35"/>
      <c r="M36" s="10"/>
      <c r="N36" s="10"/>
      <c r="O36" s="10"/>
      <c r="P36" s="10"/>
      <c r="Q36" s="9"/>
    </row>
    <row r="37" spans="3:17" ht="12.75">
      <c r="C37" s="7"/>
      <c r="D37" s="8"/>
      <c r="E37" s="8"/>
      <c r="F37" s="8"/>
      <c r="G37" s="17">
        <v>1960</v>
      </c>
      <c r="H37" s="8"/>
      <c r="I37" s="10">
        <v>648</v>
      </c>
      <c r="J37" s="10">
        <v>6632</v>
      </c>
      <c r="K37" s="10"/>
      <c r="L37" s="34">
        <f>SUM(I37:J37)</f>
        <v>7280</v>
      </c>
      <c r="M37" s="10"/>
      <c r="N37" s="10">
        <v>19035</v>
      </c>
      <c r="O37" s="10"/>
      <c r="P37" s="35">
        <f>L37+N37</f>
        <v>26315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5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1965</v>
      </c>
      <c r="H39" s="8"/>
      <c r="I39" s="10">
        <v>743</v>
      </c>
      <c r="J39" s="10">
        <v>8744</v>
      </c>
      <c r="K39" s="10"/>
      <c r="L39" s="34">
        <f>SUM(I39:J39)</f>
        <v>9487</v>
      </c>
      <c r="M39" s="10"/>
      <c r="N39" s="10">
        <v>22340</v>
      </c>
      <c r="O39" s="10"/>
      <c r="P39" s="35">
        <f>L39+N39</f>
        <v>31827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5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1970</v>
      </c>
      <c r="H41" s="8"/>
      <c r="I41" s="10">
        <v>815</v>
      </c>
      <c r="J41" s="10">
        <v>10027</v>
      </c>
      <c r="K41" s="10"/>
      <c r="L41" s="34">
        <f>SUM(I41:J41)</f>
        <v>10842</v>
      </c>
      <c r="M41" s="10"/>
      <c r="N41" s="10">
        <v>20398</v>
      </c>
      <c r="O41" s="10"/>
      <c r="P41" s="35">
        <f>L41+N41</f>
        <v>31240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5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1975</v>
      </c>
      <c r="H43" s="8"/>
      <c r="I43" s="10">
        <v>769</v>
      </c>
      <c r="J43" s="10">
        <v>8779</v>
      </c>
      <c r="K43" s="10"/>
      <c r="L43" s="34">
        <f>SUM(I43:J43)</f>
        <v>9548</v>
      </c>
      <c r="M43" s="10"/>
      <c r="N43" s="10">
        <v>19073</v>
      </c>
      <c r="O43" s="10"/>
      <c r="P43" s="35">
        <f>L43+N43</f>
        <v>28621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5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1980</v>
      </c>
      <c r="H45" s="8"/>
      <c r="I45" s="10">
        <v>700</v>
      </c>
      <c r="J45" s="10">
        <v>8839</v>
      </c>
      <c r="K45" s="10"/>
      <c r="L45" s="34">
        <f>SUM(I45:J45)</f>
        <v>9539</v>
      </c>
      <c r="M45" s="10"/>
      <c r="N45" s="10">
        <v>19747</v>
      </c>
      <c r="O45" s="10"/>
      <c r="P45" s="35">
        <f>L45+N45</f>
        <v>29286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5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1985</v>
      </c>
      <c r="H47" s="8"/>
      <c r="I47" s="10">
        <v>602</v>
      </c>
      <c r="J47" s="10">
        <v>7786</v>
      </c>
      <c r="K47" s="10"/>
      <c r="L47" s="34">
        <f aca="true" t="shared" si="2" ref="L47:L63">SUM(I47:J47)</f>
        <v>8388</v>
      </c>
      <c r="M47" s="10"/>
      <c r="N47" s="10">
        <v>18899</v>
      </c>
      <c r="O47" s="10"/>
      <c r="P47" s="35">
        <f aca="true" t="shared" si="3" ref="P47:P62">L47+N47</f>
        <v>27287</v>
      </c>
      <c r="Q47" s="9"/>
    </row>
    <row r="48" spans="3:17" ht="12.75">
      <c r="C48" s="7"/>
      <c r="D48" s="8"/>
      <c r="E48" s="8"/>
      <c r="F48" s="8"/>
      <c r="G48" s="17">
        <v>1986</v>
      </c>
      <c r="H48" s="8"/>
      <c r="I48" s="10">
        <v>601</v>
      </c>
      <c r="J48" s="10">
        <v>7422</v>
      </c>
      <c r="K48" s="10"/>
      <c r="L48" s="34">
        <f t="shared" si="2"/>
        <v>8023</v>
      </c>
      <c r="M48" s="10"/>
      <c r="N48" s="10">
        <v>18094</v>
      </c>
      <c r="O48" s="10"/>
      <c r="P48" s="35">
        <f t="shared" si="3"/>
        <v>26117</v>
      </c>
      <c r="Q48" s="9"/>
    </row>
    <row r="49" spans="3:17" ht="12.75">
      <c r="C49" s="7"/>
      <c r="D49" s="8"/>
      <c r="E49" s="8"/>
      <c r="F49" s="8"/>
      <c r="G49" s="17">
        <v>1987</v>
      </c>
      <c r="H49" s="8"/>
      <c r="I49" s="10">
        <v>556</v>
      </c>
      <c r="J49" s="10">
        <v>6707</v>
      </c>
      <c r="K49" s="10"/>
      <c r="L49" s="34">
        <f t="shared" si="2"/>
        <v>7263</v>
      </c>
      <c r="M49" s="10"/>
      <c r="N49" s="10">
        <v>17485</v>
      </c>
      <c r="O49" s="10"/>
      <c r="P49" s="35">
        <f t="shared" si="3"/>
        <v>24748</v>
      </c>
      <c r="Q49" s="9"/>
    </row>
    <row r="50" spans="3:17" ht="12.75">
      <c r="C50" s="7"/>
      <c r="D50" s="8"/>
      <c r="E50" s="8"/>
      <c r="F50" s="8"/>
      <c r="G50" s="17">
        <v>1988</v>
      </c>
      <c r="H50" s="8"/>
      <c r="I50" s="10">
        <v>554</v>
      </c>
      <c r="J50" s="10">
        <v>6732</v>
      </c>
      <c r="K50" s="10"/>
      <c r="L50" s="34">
        <f t="shared" si="2"/>
        <v>7286</v>
      </c>
      <c r="M50" s="10"/>
      <c r="N50" s="10">
        <v>18139</v>
      </c>
      <c r="O50" s="10"/>
      <c r="P50" s="35">
        <f t="shared" si="3"/>
        <v>25425</v>
      </c>
      <c r="Q50" s="9"/>
    </row>
    <row r="51" spans="3:17" ht="12.75">
      <c r="C51" s="7"/>
      <c r="D51" s="8"/>
      <c r="E51" s="8"/>
      <c r="F51" s="8"/>
      <c r="G51" s="17">
        <v>1989</v>
      </c>
      <c r="H51" s="8"/>
      <c r="I51" s="10">
        <v>553</v>
      </c>
      <c r="J51" s="10">
        <v>6998</v>
      </c>
      <c r="K51" s="10"/>
      <c r="L51" s="34">
        <f t="shared" si="2"/>
        <v>7551</v>
      </c>
      <c r="M51" s="10"/>
      <c r="N51" s="10">
        <v>19981</v>
      </c>
      <c r="O51" s="10"/>
      <c r="P51" s="35">
        <f t="shared" si="3"/>
        <v>27532</v>
      </c>
      <c r="Q51" s="9"/>
    </row>
    <row r="52" spans="3:17" ht="12.75">
      <c r="C52" s="7"/>
      <c r="D52" s="8"/>
      <c r="E52" s="8"/>
      <c r="F52" s="8"/>
      <c r="G52" s="17">
        <v>1990</v>
      </c>
      <c r="H52" s="8"/>
      <c r="I52" s="10">
        <v>546</v>
      </c>
      <c r="J52" s="10">
        <v>6252</v>
      </c>
      <c r="K52" s="10"/>
      <c r="L52" s="34">
        <f t="shared" si="2"/>
        <v>6798</v>
      </c>
      <c r="M52" s="10"/>
      <c r="N52" s="10">
        <v>20430</v>
      </c>
      <c r="O52" s="10"/>
      <c r="P52" s="35">
        <f t="shared" si="3"/>
        <v>27228</v>
      </c>
      <c r="Q52" s="9"/>
    </row>
    <row r="53" spans="3:17" ht="12.75">
      <c r="C53" s="7"/>
      <c r="D53" s="8"/>
      <c r="E53" s="8"/>
      <c r="F53" s="8"/>
      <c r="G53" s="17">
        <v>1991</v>
      </c>
      <c r="H53" s="8"/>
      <c r="I53" s="10">
        <v>491</v>
      </c>
      <c r="J53" s="10">
        <v>5638</v>
      </c>
      <c r="K53" s="10"/>
      <c r="L53" s="34">
        <f t="shared" si="2"/>
        <v>6129</v>
      </c>
      <c r="M53" s="10"/>
      <c r="N53" s="10">
        <v>19217</v>
      </c>
      <c r="O53" s="10"/>
      <c r="P53" s="35">
        <f t="shared" si="3"/>
        <v>25346</v>
      </c>
      <c r="Q53" s="9"/>
    </row>
    <row r="54" spans="3:17" ht="12.75">
      <c r="C54" s="7"/>
      <c r="D54" s="8"/>
      <c r="E54" s="8"/>
      <c r="F54" s="8"/>
      <c r="G54" s="17">
        <v>1992</v>
      </c>
      <c r="H54" s="8"/>
      <c r="I54" s="10">
        <v>463</v>
      </c>
      <c r="J54" s="10">
        <v>5176</v>
      </c>
      <c r="K54" s="10"/>
      <c r="L54" s="34">
        <f t="shared" si="2"/>
        <v>5639</v>
      </c>
      <c r="M54" s="10"/>
      <c r="N54" s="10">
        <v>18534</v>
      </c>
      <c r="O54" s="10"/>
      <c r="P54" s="35">
        <f t="shared" si="3"/>
        <v>24173</v>
      </c>
      <c r="Q54" s="9"/>
    </row>
    <row r="55" spans="3:17" ht="12.75">
      <c r="C55" s="7"/>
      <c r="D55" s="8"/>
      <c r="E55" s="8"/>
      <c r="F55" s="8"/>
      <c r="G55" s="17">
        <v>1993</v>
      </c>
      <c r="H55" s="8"/>
      <c r="I55" s="10">
        <v>399</v>
      </c>
      <c r="J55" s="10">
        <v>4454</v>
      </c>
      <c r="K55" s="10"/>
      <c r="L55" s="34">
        <f t="shared" si="2"/>
        <v>4853</v>
      </c>
      <c r="M55" s="10"/>
      <c r="N55" s="10">
        <v>17562</v>
      </c>
      <c r="O55" s="10"/>
      <c r="P55" s="35">
        <f t="shared" si="3"/>
        <v>22415</v>
      </c>
      <c r="Q55" s="9"/>
    </row>
    <row r="56" spans="3:17" ht="12.75">
      <c r="C56" s="7"/>
      <c r="D56" s="8"/>
      <c r="E56" s="8"/>
      <c r="F56" s="8"/>
      <c r="G56" s="17">
        <v>1994</v>
      </c>
      <c r="H56" s="8"/>
      <c r="I56" s="10">
        <v>363</v>
      </c>
      <c r="J56" s="10">
        <v>5208</v>
      </c>
      <c r="K56" s="10"/>
      <c r="L56" s="34">
        <f t="shared" si="2"/>
        <v>5571</v>
      </c>
      <c r="M56" s="10"/>
      <c r="N56" s="10">
        <v>17002</v>
      </c>
      <c r="O56" s="10"/>
      <c r="P56" s="35">
        <f t="shared" si="3"/>
        <v>22573</v>
      </c>
      <c r="Q56" s="9"/>
    </row>
    <row r="57" spans="3:17" ht="12.75">
      <c r="C57" s="7"/>
      <c r="D57" s="8"/>
      <c r="E57" s="8"/>
      <c r="F57" s="8"/>
      <c r="G57" s="17">
        <v>1995</v>
      </c>
      <c r="H57" s="8"/>
      <c r="I57" s="10">
        <v>409</v>
      </c>
      <c r="J57" s="10">
        <v>4930</v>
      </c>
      <c r="K57" s="10"/>
      <c r="L57" s="34">
        <f t="shared" si="2"/>
        <v>5339</v>
      </c>
      <c r="M57" s="10"/>
      <c r="N57" s="10">
        <v>16855</v>
      </c>
      <c r="O57" s="10"/>
      <c r="P57" s="35">
        <f t="shared" si="3"/>
        <v>22194</v>
      </c>
      <c r="Q57" s="9"/>
    </row>
    <row r="58" spans="3:17" ht="12.75">
      <c r="C58" s="7"/>
      <c r="D58" s="8"/>
      <c r="E58" s="8"/>
      <c r="F58" s="8"/>
      <c r="G58" s="17">
        <v>1996</v>
      </c>
      <c r="H58" s="8"/>
      <c r="I58" s="10">
        <v>357</v>
      </c>
      <c r="J58" s="10">
        <v>4041</v>
      </c>
      <c r="K58" s="10"/>
      <c r="L58" s="34">
        <f t="shared" si="2"/>
        <v>4398</v>
      </c>
      <c r="M58" s="10"/>
      <c r="N58" s="10">
        <v>17318</v>
      </c>
      <c r="O58" s="10"/>
      <c r="P58" s="35">
        <f t="shared" si="3"/>
        <v>21716</v>
      </c>
      <c r="Q58" s="9"/>
    </row>
    <row r="59" spans="3:17" ht="12.75">
      <c r="C59" s="7"/>
      <c r="D59" s="8"/>
      <c r="E59" s="8"/>
      <c r="F59" s="8"/>
      <c r="G59" s="17">
        <v>1997</v>
      </c>
      <c r="H59" s="8"/>
      <c r="I59" s="10">
        <v>377</v>
      </c>
      <c r="J59" s="10">
        <v>4047</v>
      </c>
      <c r="K59" s="10"/>
      <c r="L59" s="34">
        <f t="shared" si="2"/>
        <v>4424</v>
      </c>
      <c r="M59" s="10"/>
      <c r="N59" s="10">
        <v>18205</v>
      </c>
      <c r="O59" s="10"/>
      <c r="P59" s="35">
        <f t="shared" si="3"/>
        <v>22629</v>
      </c>
      <c r="Q59" s="9"/>
    </row>
    <row r="60" spans="3:17" ht="12.75">
      <c r="C60" s="7"/>
      <c r="D60" s="8"/>
      <c r="E60" s="8"/>
      <c r="F60" s="8"/>
      <c r="G60" s="17">
        <v>1998</v>
      </c>
      <c r="I60" s="10">
        <v>385</v>
      </c>
      <c r="J60" s="10">
        <v>4071</v>
      </c>
      <c r="K60" s="10"/>
      <c r="L60" s="34">
        <f t="shared" si="2"/>
        <v>4456</v>
      </c>
      <c r="M60" s="10"/>
      <c r="N60" s="10">
        <v>18011</v>
      </c>
      <c r="O60" s="10"/>
      <c r="P60" s="35">
        <f t="shared" si="3"/>
        <v>22467</v>
      </c>
      <c r="Q60" s="9"/>
    </row>
    <row r="61" spans="3:17" ht="12.75">
      <c r="C61" s="7"/>
      <c r="D61" s="8"/>
      <c r="E61" s="8"/>
      <c r="F61" s="8"/>
      <c r="G61">
        <v>1999</v>
      </c>
      <c r="I61">
        <v>310</v>
      </c>
      <c r="J61" s="27">
        <v>3763</v>
      </c>
      <c r="K61" s="27"/>
      <c r="L61" s="34">
        <f t="shared" si="2"/>
        <v>4073</v>
      </c>
      <c r="M61" s="27"/>
      <c r="N61" s="27">
        <v>16925</v>
      </c>
      <c r="O61" s="27"/>
      <c r="P61" s="35">
        <f t="shared" si="3"/>
        <v>20998</v>
      </c>
      <c r="Q61" s="9"/>
    </row>
    <row r="62" spans="3:17" ht="12.75">
      <c r="C62" s="7"/>
      <c r="D62" s="8"/>
      <c r="E62" s="8"/>
      <c r="F62" s="8"/>
      <c r="G62">
        <v>2000</v>
      </c>
      <c r="H62" s="33"/>
      <c r="I62">
        <v>326</v>
      </c>
      <c r="J62" s="27">
        <v>3566</v>
      </c>
      <c r="K62" s="27"/>
      <c r="L62" s="34">
        <f t="shared" si="2"/>
        <v>3892</v>
      </c>
      <c r="M62" s="27"/>
      <c r="N62" s="27">
        <v>16613</v>
      </c>
      <c r="O62" s="27"/>
      <c r="P62" s="35">
        <f t="shared" si="3"/>
        <v>20505</v>
      </c>
      <c r="Q62" s="9"/>
    </row>
    <row r="63" spans="3:17" ht="12.75">
      <c r="C63" s="7"/>
      <c r="D63" s="8"/>
      <c r="E63" s="8"/>
      <c r="F63" s="8"/>
      <c r="G63">
        <v>2001</v>
      </c>
      <c r="H63" s="33" t="s">
        <v>34</v>
      </c>
      <c r="I63">
        <v>347</v>
      </c>
      <c r="J63" s="27">
        <v>3405</v>
      </c>
      <c r="K63" s="27"/>
      <c r="L63" s="34">
        <f t="shared" si="2"/>
        <v>3752</v>
      </c>
      <c r="M63" s="27"/>
      <c r="N63" s="27">
        <v>16137</v>
      </c>
      <c r="O63" s="27"/>
      <c r="P63" s="35">
        <f>L63+N63</f>
        <v>19889</v>
      </c>
      <c r="Q63" s="9"/>
    </row>
    <row r="64" spans="3:17" ht="6" customHeight="1">
      <c r="C64" s="7"/>
      <c r="D64" s="8"/>
      <c r="E64" s="8"/>
      <c r="F64" s="8"/>
      <c r="G64" s="17"/>
      <c r="H64" s="8"/>
      <c r="I64" s="8"/>
      <c r="J64" s="8"/>
      <c r="K64" s="8"/>
      <c r="L64" s="8"/>
      <c r="M64" s="8"/>
      <c r="N64" s="8"/>
      <c r="O64" s="8"/>
      <c r="P64" s="35"/>
      <c r="Q64" s="9"/>
    </row>
    <row r="65" spans="3:17" ht="12.75">
      <c r="C65" s="14"/>
      <c r="D65" s="121" t="s">
        <v>35</v>
      </c>
      <c r="H65" s="15"/>
      <c r="I65" s="36">
        <f>(I56+I57+I58+I59+I60)/5</f>
        <v>378.2</v>
      </c>
      <c r="J65" s="36">
        <f>(J56+J57+J58+J59+J60)/5</f>
        <v>4459.4</v>
      </c>
      <c r="K65" s="15"/>
      <c r="L65" s="36">
        <f>(L56+L57+L58+L59+L60)/5</f>
        <v>4837.6</v>
      </c>
      <c r="M65" s="15"/>
      <c r="N65" s="36">
        <f>(N56+N57+N58+N59+N60)/5</f>
        <v>17478.2</v>
      </c>
      <c r="O65" s="15"/>
      <c r="P65" s="36">
        <f>(P56+P57+P58+P59+P60)/5</f>
        <v>22315.8</v>
      </c>
      <c r="Q65" s="9"/>
    </row>
    <row r="66" spans="3:17" ht="6" customHeight="1">
      <c r="C66" s="7"/>
      <c r="D66" s="8"/>
      <c r="E66" s="8"/>
      <c r="F66" s="8"/>
      <c r="G66" s="17"/>
      <c r="H66" s="8"/>
      <c r="I66" s="8"/>
      <c r="J66" s="8"/>
      <c r="K66" s="8"/>
      <c r="L66" s="8"/>
      <c r="M66" s="8"/>
      <c r="N66" s="8"/>
      <c r="O66" s="8"/>
      <c r="P66" s="8"/>
      <c r="Q66" s="9"/>
    </row>
    <row r="67" spans="3:17" ht="12.75">
      <c r="C67" s="16"/>
      <c r="D67" s="18" t="s">
        <v>36</v>
      </c>
      <c r="H67" s="8"/>
      <c r="I67" s="8"/>
      <c r="J67" s="8"/>
      <c r="K67" s="8"/>
      <c r="L67" s="8"/>
      <c r="M67" s="8"/>
      <c r="N67" s="8"/>
      <c r="O67" s="8"/>
      <c r="P67" s="8"/>
      <c r="Q67" s="9"/>
    </row>
    <row r="68" spans="3:17" ht="12.75">
      <c r="C68" s="7"/>
      <c r="F68" s="8" t="s">
        <v>100</v>
      </c>
      <c r="H68" s="8"/>
      <c r="I68" s="37">
        <f>(I63-I62)/I62</f>
        <v>0.06441717791411043</v>
      </c>
      <c r="J68" s="37">
        <f>(J63-J62)/J62</f>
        <v>-0.045148625911385305</v>
      </c>
      <c r="K68" s="37"/>
      <c r="L68" s="37">
        <f>(L63-L62)/L62</f>
        <v>-0.03597122302158273</v>
      </c>
      <c r="M68" s="37"/>
      <c r="N68" s="37">
        <f>(N63-N62)/N62</f>
        <v>-0.02865226027809547</v>
      </c>
      <c r="O68" s="37"/>
      <c r="P68" s="37">
        <f>(P63-P62)/P62</f>
        <v>-0.030041453304072176</v>
      </c>
      <c r="Q68" s="9"/>
    </row>
    <row r="69" spans="3:17" ht="12.75">
      <c r="C69" s="7"/>
      <c r="F69" s="23" t="s">
        <v>37</v>
      </c>
      <c r="H69" s="8"/>
      <c r="I69" s="37">
        <f>(I63-I65)/I65</f>
        <v>-0.08249603384452668</v>
      </c>
      <c r="J69" s="37">
        <f>(J63-J65)/J65</f>
        <v>-0.23644436471274155</v>
      </c>
      <c r="K69" s="37"/>
      <c r="L69" s="37">
        <f>(L63-L65)/L65</f>
        <v>-0.22440879775095093</v>
      </c>
      <c r="M69" s="37"/>
      <c r="N69" s="37">
        <f>(N63-N65)/N65</f>
        <v>-0.07673559062145992</v>
      </c>
      <c r="O69" s="37"/>
      <c r="P69" s="37">
        <f>(P63-P65)/P65</f>
        <v>-0.10874806191129152</v>
      </c>
      <c r="Q69" s="9"/>
    </row>
    <row r="70" spans="3:17" ht="6" customHeight="1"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9"/>
    </row>
    <row r="71" ht="5.25" customHeight="1"/>
    <row r="72" spans="3:6" ht="12.75">
      <c r="C72" s="21" t="s">
        <v>11</v>
      </c>
      <c r="D72" s="21"/>
      <c r="F72" s="26" t="s">
        <v>38</v>
      </c>
    </row>
    <row r="73" spans="3:4" ht="12.75">
      <c r="C73" s="22" t="s">
        <v>12</v>
      </c>
      <c r="D73" s="22"/>
    </row>
    <row r="74" spans="3:6" ht="12.75">
      <c r="C74" s="22"/>
      <c r="D74" s="22"/>
      <c r="F74" s="26" t="s">
        <v>13</v>
      </c>
    </row>
    <row r="75" spans="3:4" ht="12.75">
      <c r="C75" s="29" t="s">
        <v>14</v>
      </c>
      <c r="D75" s="22"/>
    </row>
    <row r="76" spans="3:4" ht="3" customHeight="1">
      <c r="C76" s="1"/>
      <c r="D76" s="1"/>
    </row>
    <row r="77" spans="3:4" ht="3.75" customHeight="1">
      <c r="C77" s="1"/>
      <c r="D77" s="1"/>
    </row>
    <row r="78" spans="3:4" ht="37.5" customHeight="1">
      <c r="C78" s="1"/>
      <c r="D78" s="1"/>
    </row>
    <row r="79" spans="3:4" ht="35.25" customHeight="1">
      <c r="C79" s="1"/>
      <c r="D79" s="1"/>
    </row>
    <row r="80" spans="3:4" ht="33" customHeight="1">
      <c r="C80" s="1"/>
      <c r="D80" s="1"/>
    </row>
    <row r="82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workbookViewId="0" topLeftCell="A1">
      <selection activeCell="B2" sqref="B2"/>
    </sheetView>
  </sheetViews>
  <sheetFormatPr defaultColWidth="9.140625" defaultRowHeight="12.75"/>
  <cols>
    <col min="1" max="1" width="1.1484375" style="74" customWidth="1"/>
    <col min="2" max="2" width="17.7109375" style="74" customWidth="1"/>
    <col min="3" max="3" width="9.421875" style="74" customWidth="1"/>
    <col min="4" max="4" width="10.57421875" style="74" customWidth="1"/>
    <col min="5" max="5" width="9.7109375" style="74" customWidth="1"/>
    <col min="6" max="6" width="11.28125" style="74" customWidth="1"/>
    <col min="7" max="7" width="10.00390625" style="74" customWidth="1"/>
    <col min="8" max="8" width="9.421875" style="74" customWidth="1"/>
    <col min="9" max="9" width="8.57421875" style="74" customWidth="1"/>
    <col min="10" max="10" width="11.140625" style="74" customWidth="1"/>
    <col min="11" max="11" width="1.57421875" style="74" customWidth="1"/>
    <col min="12" max="12" width="12.140625" style="74" customWidth="1"/>
    <col min="13" max="13" width="13.57421875" style="74" customWidth="1"/>
    <col min="14" max="14" width="2.140625" style="74" customWidth="1"/>
    <col min="15" max="15" width="1.7109375" style="74" customWidth="1"/>
    <col min="16" max="16" width="3.8515625" style="74" customWidth="1"/>
    <col min="17" max="16384" width="9.140625" style="74" customWidth="1"/>
  </cols>
  <sheetData>
    <row r="1" ht="9" customHeight="1"/>
    <row r="2" spans="2:3" ht="18">
      <c r="B2" s="72" t="s">
        <v>15</v>
      </c>
      <c r="C2" s="73" t="s">
        <v>39</v>
      </c>
    </row>
    <row r="3" spans="2:11" ht="13.5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18.75">
      <c r="B4" s="145"/>
      <c r="C4" s="76" t="s">
        <v>110</v>
      </c>
      <c r="D4" s="76" t="s">
        <v>40</v>
      </c>
      <c r="E4" s="76" t="s">
        <v>41</v>
      </c>
      <c r="F4" s="77" t="s">
        <v>22</v>
      </c>
      <c r="G4" s="76" t="s">
        <v>42</v>
      </c>
      <c r="H4" s="77" t="s">
        <v>98</v>
      </c>
      <c r="I4" s="77" t="s">
        <v>99</v>
      </c>
      <c r="J4" s="76" t="s">
        <v>43</v>
      </c>
      <c r="K4" s="152"/>
    </row>
    <row r="5" spans="2:11" ht="16.5" thickBot="1">
      <c r="B5" s="146"/>
      <c r="C5" s="78" t="s">
        <v>109</v>
      </c>
      <c r="D5" s="78" t="s">
        <v>44</v>
      </c>
      <c r="E5" s="78" t="s">
        <v>45</v>
      </c>
      <c r="F5" s="79"/>
      <c r="G5" s="78" t="s">
        <v>46</v>
      </c>
      <c r="H5" s="79"/>
      <c r="I5" s="79"/>
      <c r="J5" s="78" t="s">
        <v>47</v>
      </c>
      <c r="K5" s="153"/>
    </row>
    <row r="6" spans="2:11" ht="18.75" customHeight="1">
      <c r="B6" s="147" t="s">
        <v>48</v>
      </c>
      <c r="C6" s="81">
        <f>SUM(C8:C12)/5</f>
        <v>1376</v>
      </c>
      <c r="D6" s="81">
        <f aca="true" t="shared" si="0" ref="D6:J6">SUM(D8:D12)/5</f>
        <v>248.8</v>
      </c>
      <c r="E6" s="81">
        <f t="shared" si="0"/>
        <v>355.4</v>
      </c>
      <c r="F6" s="81">
        <f t="shared" si="0"/>
        <v>2500.8</v>
      </c>
      <c r="G6" s="81">
        <f t="shared" si="0"/>
        <v>96.4</v>
      </c>
      <c r="H6" s="81">
        <f t="shared" si="0"/>
        <v>171.6</v>
      </c>
      <c r="I6" s="81">
        <f t="shared" si="0"/>
        <v>88.6</v>
      </c>
      <c r="J6" s="81">
        <f t="shared" si="0"/>
        <v>4837.6</v>
      </c>
      <c r="K6" s="154"/>
    </row>
    <row r="7" spans="2:11" ht="6" customHeight="1">
      <c r="B7" s="148"/>
      <c r="C7" s="82"/>
      <c r="D7" s="82"/>
      <c r="E7" s="82"/>
      <c r="F7" s="82"/>
      <c r="G7" s="82"/>
      <c r="H7" s="82"/>
      <c r="I7" s="82"/>
      <c r="J7" s="82"/>
      <c r="K7" s="155"/>
    </row>
    <row r="8" spans="2:11" ht="15">
      <c r="B8" s="148">
        <v>1994</v>
      </c>
      <c r="C8" s="82">
        <v>1647</v>
      </c>
      <c r="D8" s="82">
        <v>316</v>
      </c>
      <c r="E8" s="82">
        <v>353</v>
      </c>
      <c r="F8" s="82">
        <v>2804</v>
      </c>
      <c r="G8" s="82">
        <v>150</v>
      </c>
      <c r="H8" s="82">
        <v>211</v>
      </c>
      <c r="I8" s="82">
        <v>90</v>
      </c>
      <c r="J8" s="81">
        <f>SUM(C8:I8)</f>
        <v>5571</v>
      </c>
      <c r="K8" s="154"/>
    </row>
    <row r="9" spans="2:11" ht="15">
      <c r="B9" s="148">
        <v>1995</v>
      </c>
      <c r="C9" s="82">
        <v>1587</v>
      </c>
      <c r="D9" s="82">
        <v>292</v>
      </c>
      <c r="E9" s="82">
        <v>395</v>
      </c>
      <c r="F9" s="82">
        <v>2653</v>
      </c>
      <c r="G9" s="82">
        <v>105</v>
      </c>
      <c r="H9" s="82">
        <v>211</v>
      </c>
      <c r="I9" s="82">
        <v>96</v>
      </c>
      <c r="J9" s="81">
        <f aca="true" t="shared" si="1" ref="J9:J15">SUM(C9:I9)</f>
        <v>5339</v>
      </c>
      <c r="K9" s="154"/>
    </row>
    <row r="10" spans="2:11" ht="15">
      <c r="B10" s="148">
        <v>1996</v>
      </c>
      <c r="C10" s="82">
        <v>1279</v>
      </c>
      <c r="D10" s="82">
        <v>216</v>
      </c>
      <c r="E10" s="82">
        <v>300</v>
      </c>
      <c r="F10" s="82">
        <v>2293</v>
      </c>
      <c r="G10" s="82">
        <v>96</v>
      </c>
      <c r="H10" s="82">
        <v>137</v>
      </c>
      <c r="I10" s="82">
        <v>77</v>
      </c>
      <c r="J10" s="81">
        <f t="shared" si="1"/>
        <v>4398</v>
      </c>
      <c r="K10" s="154"/>
    </row>
    <row r="11" spans="2:11" ht="15">
      <c r="B11" s="148">
        <v>1997</v>
      </c>
      <c r="C11" s="82">
        <v>1211</v>
      </c>
      <c r="D11" s="82">
        <v>210</v>
      </c>
      <c r="E11" s="82">
        <v>358</v>
      </c>
      <c r="F11" s="82">
        <v>2365</v>
      </c>
      <c r="G11" s="82">
        <v>55</v>
      </c>
      <c r="H11" s="82">
        <v>136</v>
      </c>
      <c r="I11" s="82">
        <v>89</v>
      </c>
      <c r="J11" s="81">
        <f t="shared" si="1"/>
        <v>4424</v>
      </c>
      <c r="K11" s="154"/>
    </row>
    <row r="12" spans="2:11" ht="15">
      <c r="B12" s="148">
        <v>1998</v>
      </c>
      <c r="C12" s="82">
        <v>1156</v>
      </c>
      <c r="D12" s="82">
        <v>210</v>
      </c>
      <c r="E12" s="82">
        <v>371</v>
      </c>
      <c r="F12" s="82">
        <v>2389</v>
      </c>
      <c r="G12" s="82">
        <v>76</v>
      </c>
      <c r="H12" s="82">
        <v>163</v>
      </c>
      <c r="I12" s="82">
        <v>91</v>
      </c>
      <c r="J12" s="81">
        <f t="shared" si="1"/>
        <v>4456</v>
      </c>
      <c r="K12" s="154"/>
    </row>
    <row r="13" spans="2:11" ht="15">
      <c r="B13" s="148">
        <v>1999</v>
      </c>
      <c r="C13" s="82">
        <v>1143</v>
      </c>
      <c r="D13" s="82">
        <v>189</v>
      </c>
      <c r="E13" s="82">
        <v>431</v>
      </c>
      <c r="F13" s="82">
        <v>2002</v>
      </c>
      <c r="G13" s="82">
        <v>83</v>
      </c>
      <c r="H13" s="82">
        <v>144</v>
      </c>
      <c r="I13" s="82">
        <v>81</v>
      </c>
      <c r="J13" s="81">
        <f t="shared" si="1"/>
        <v>4073</v>
      </c>
      <c r="K13" s="154"/>
    </row>
    <row r="14" spans="2:11" ht="15">
      <c r="B14" s="148">
        <v>2000</v>
      </c>
      <c r="C14" s="82">
        <v>996</v>
      </c>
      <c r="D14" s="82">
        <v>176</v>
      </c>
      <c r="E14" s="82">
        <v>473</v>
      </c>
      <c r="F14" s="82">
        <v>1979</v>
      </c>
      <c r="G14" s="82">
        <v>80</v>
      </c>
      <c r="H14" s="82">
        <v>121</v>
      </c>
      <c r="I14" s="82">
        <v>67</v>
      </c>
      <c r="J14" s="81">
        <f t="shared" si="1"/>
        <v>3892</v>
      </c>
      <c r="K14" s="154"/>
    </row>
    <row r="15" spans="2:11" ht="15">
      <c r="B15" s="147" t="s">
        <v>114</v>
      </c>
      <c r="C15" s="82">
        <v>917</v>
      </c>
      <c r="D15" s="82">
        <v>171</v>
      </c>
      <c r="E15" s="82">
        <v>452</v>
      </c>
      <c r="F15" s="82">
        <v>1949</v>
      </c>
      <c r="G15" s="82">
        <v>62</v>
      </c>
      <c r="H15" s="82">
        <v>129</v>
      </c>
      <c r="I15" s="82">
        <v>72</v>
      </c>
      <c r="J15" s="81">
        <f t="shared" si="1"/>
        <v>3752</v>
      </c>
      <c r="K15" s="154"/>
    </row>
    <row r="16" spans="2:11" ht="8.25" customHeight="1">
      <c r="B16" s="148"/>
      <c r="C16" s="82"/>
      <c r="D16" s="82"/>
      <c r="E16" s="82"/>
      <c r="F16" s="82"/>
      <c r="G16" s="82"/>
      <c r="H16" s="82"/>
      <c r="I16" s="82"/>
      <c r="J16" s="82"/>
      <c r="K16" s="155"/>
    </row>
    <row r="17" spans="2:11" ht="15">
      <c r="B17" s="149" t="s">
        <v>36</v>
      </c>
      <c r="C17" s="82"/>
      <c r="D17" s="82"/>
      <c r="E17" s="82"/>
      <c r="F17" s="82"/>
      <c r="G17" s="82"/>
      <c r="H17" s="82"/>
      <c r="I17" s="82"/>
      <c r="J17" s="82"/>
      <c r="K17" s="155"/>
    </row>
    <row r="18" spans="2:11" ht="15">
      <c r="B18" s="147" t="s">
        <v>100</v>
      </c>
      <c r="C18" s="122">
        <f>IF(C14&gt;$C$75,(C15-C14)/C14,$C$76)</f>
        <v>-0.07931726907630522</v>
      </c>
      <c r="D18" s="122">
        <f aca="true" t="shared" si="2" ref="D18:J18">IF(D14&gt;$C$75,(D15-D14)/D14,$C$76)</f>
        <v>-0.028409090909090908</v>
      </c>
      <c r="E18" s="122">
        <f t="shared" si="2"/>
        <v>-0.04439746300211417</v>
      </c>
      <c r="F18" s="122">
        <f t="shared" si="2"/>
        <v>-0.015159171298635674</v>
      </c>
      <c r="G18" s="122">
        <f t="shared" si="2"/>
        <v>-0.225</v>
      </c>
      <c r="H18" s="122">
        <f t="shared" si="2"/>
        <v>0.06611570247933884</v>
      </c>
      <c r="I18" s="122">
        <f t="shared" si="2"/>
        <v>0.07462686567164178</v>
      </c>
      <c r="J18" s="122">
        <f t="shared" si="2"/>
        <v>-0.03597122302158273</v>
      </c>
      <c r="K18" s="156"/>
    </row>
    <row r="19" spans="2:11" ht="15">
      <c r="B19" s="147" t="s">
        <v>101</v>
      </c>
      <c r="C19" s="151">
        <f>IF(C6&gt;$C$75,(C15-C6)/C6,$C$76)</f>
        <v>-0.3335755813953488</v>
      </c>
      <c r="D19" s="151">
        <f aca="true" t="shared" si="3" ref="D19:J19">IF(D6&gt;$C$75,(D15-D6)/D6,$C$76)</f>
        <v>-0.3127009646302251</v>
      </c>
      <c r="E19" s="151">
        <f t="shared" si="3"/>
        <v>0.27180641530669675</v>
      </c>
      <c r="F19" s="151">
        <f t="shared" si="3"/>
        <v>-0.2206493921944978</v>
      </c>
      <c r="G19" s="151">
        <f t="shared" si="3"/>
        <v>-0.3568464730290457</v>
      </c>
      <c r="H19" s="151">
        <f t="shared" si="3"/>
        <v>-0.24825174825174823</v>
      </c>
      <c r="I19" s="151">
        <f t="shared" si="3"/>
        <v>-0.18735891647855527</v>
      </c>
      <c r="J19" s="151">
        <f t="shared" si="3"/>
        <v>-0.22440879775095093</v>
      </c>
      <c r="K19" s="156"/>
    </row>
    <row r="20" spans="2:11" ht="6" customHeight="1" thickBot="1">
      <c r="B20" s="160"/>
      <c r="C20" s="161"/>
      <c r="D20" s="161"/>
      <c r="E20" s="161"/>
      <c r="F20" s="161"/>
      <c r="G20" s="161"/>
      <c r="H20" s="161"/>
      <c r="I20" s="161"/>
      <c r="J20" s="161"/>
      <c r="K20" s="162"/>
    </row>
    <row r="21" spans="2:11" ht="12.75">
      <c r="B21" s="83"/>
      <c r="C21" s="84"/>
      <c r="D21" s="84"/>
      <c r="E21" s="84"/>
      <c r="F21" s="84"/>
      <c r="G21" s="84"/>
      <c r="H21" s="84"/>
      <c r="I21" s="84"/>
      <c r="J21" s="84"/>
      <c r="K21" s="84"/>
    </row>
    <row r="23" spans="2:3" ht="18">
      <c r="B23" s="73" t="s">
        <v>89</v>
      </c>
      <c r="C23" s="73" t="s">
        <v>49</v>
      </c>
    </row>
    <row r="24" spans="2:11" ht="13.5" thickBot="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 ht="18.75">
      <c r="B25" s="145"/>
      <c r="C25" s="76" t="s">
        <v>110</v>
      </c>
      <c r="D25" s="76" t="s">
        <v>40</v>
      </c>
      <c r="E25" s="76" t="s">
        <v>41</v>
      </c>
      <c r="F25" s="77" t="s">
        <v>22</v>
      </c>
      <c r="G25" s="76" t="s">
        <v>42</v>
      </c>
      <c r="H25" s="77" t="s">
        <v>98</v>
      </c>
      <c r="I25" s="77" t="s">
        <v>99</v>
      </c>
      <c r="J25" s="76" t="s">
        <v>43</v>
      </c>
      <c r="K25" s="157"/>
    </row>
    <row r="26" spans="2:11" ht="16.5" thickBot="1">
      <c r="B26" s="146"/>
      <c r="C26" s="78" t="s">
        <v>109</v>
      </c>
      <c r="D26" s="78" t="s">
        <v>44</v>
      </c>
      <c r="E26" s="78" t="s">
        <v>45</v>
      </c>
      <c r="F26" s="79"/>
      <c r="G26" s="78" t="s">
        <v>46</v>
      </c>
      <c r="H26" s="79"/>
      <c r="I26" s="79"/>
      <c r="J26" s="78" t="s">
        <v>47</v>
      </c>
      <c r="K26" s="153"/>
    </row>
    <row r="27" spans="2:11" ht="20.25" customHeight="1">
      <c r="B27" s="147" t="s">
        <v>48</v>
      </c>
      <c r="C27" s="81">
        <f>SUM(C29:C33)/5</f>
        <v>562.4</v>
      </c>
      <c r="D27" s="81">
        <f aca="true" t="shared" si="4" ref="D27:J27">SUM(D29:D33)/5</f>
        <v>99.8</v>
      </c>
      <c r="E27" s="81">
        <f t="shared" si="4"/>
        <v>5.8</v>
      </c>
      <c r="F27" s="81">
        <f t="shared" si="4"/>
        <v>144.6</v>
      </c>
      <c r="G27" s="81">
        <f t="shared" si="4"/>
        <v>11.4</v>
      </c>
      <c r="H27" s="81">
        <f t="shared" si="4"/>
        <v>8.2</v>
      </c>
      <c r="I27" s="81">
        <f t="shared" si="4"/>
        <v>10.2</v>
      </c>
      <c r="J27" s="81">
        <f t="shared" si="4"/>
        <v>842.4</v>
      </c>
      <c r="K27" s="154"/>
    </row>
    <row r="28" spans="2:11" ht="6" customHeight="1">
      <c r="B28" s="148"/>
      <c r="C28" s="82"/>
      <c r="D28" s="82"/>
      <c r="E28" s="82"/>
      <c r="F28" s="82"/>
      <c r="G28" s="82"/>
      <c r="H28" s="82"/>
      <c r="I28" s="82"/>
      <c r="J28" s="82"/>
      <c r="K28" s="155"/>
    </row>
    <row r="29" spans="2:11" ht="15">
      <c r="B29" s="148">
        <v>1994</v>
      </c>
      <c r="C29" s="82">
        <v>674</v>
      </c>
      <c r="D29" s="82">
        <v>144</v>
      </c>
      <c r="E29" s="82">
        <v>6</v>
      </c>
      <c r="F29" s="82">
        <v>161</v>
      </c>
      <c r="G29" s="82">
        <v>24</v>
      </c>
      <c r="H29" s="82">
        <v>12</v>
      </c>
      <c r="I29" s="82">
        <v>8</v>
      </c>
      <c r="J29" s="81">
        <f>SUM(C29:I29)</f>
        <v>1029</v>
      </c>
      <c r="K29" s="154"/>
    </row>
    <row r="30" spans="2:11" ht="15">
      <c r="B30" s="148">
        <v>1995</v>
      </c>
      <c r="C30" s="82">
        <v>638</v>
      </c>
      <c r="D30" s="82">
        <v>113</v>
      </c>
      <c r="E30" s="82">
        <v>7</v>
      </c>
      <c r="F30" s="82">
        <v>153</v>
      </c>
      <c r="G30" s="82">
        <v>9</v>
      </c>
      <c r="H30" s="82">
        <v>13</v>
      </c>
      <c r="I30" s="82">
        <v>17</v>
      </c>
      <c r="J30" s="81">
        <f aca="true" t="shared" si="5" ref="J30:J36">SUM(C30:I30)</f>
        <v>950</v>
      </c>
      <c r="K30" s="154"/>
    </row>
    <row r="31" spans="2:11" ht="15">
      <c r="B31" s="148">
        <v>1996</v>
      </c>
      <c r="C31" s="82">
        <v>540</v>
      </c>
      <c r="D31" s="82">
        <v>100</v>
      </c>
      <c r="E31" s="82">
        <v>4</v>
      </c>
      <c r="F31" s="82">
        <v>118</v>
      </c>
      <c r="G31" s="82">
        <v>15</v>
      </c>
      <c r="H31" s="82">
        <v>3</v>
      </c>
      <c r="I31" s="82">
        <v>10</v>
      </c>
      <c r="J31" s="81">
        <f t="shared" si="5"/>
        <v>790</v>
      </c>
      <c r="K31" s="154"/>
    </row>
    <row r="32" spans="2:11" ht="15">
      <c r="B32" s="148">
        <v>1997</v>
      </c>
      <c r="C32" s="82">
        <v>505</v>
      </c>
      <c r="D32" s="82">
        <v>78</v>
      </c>
      <c r="E32" s="82">
        <v>4</v>
      </c>
      <c r="F32" s="82">
        <v>138</v>
      </c>
      <c r="G32" s="82">
        <v>3</v>
      </c>
      <c r="H32" s="82">
        <v>7</v>
      </c>
      <c r="I32" s="82">
        <v>10</v>
      </c>
      <c r="J32" s="81">
        <f t="shared" si="5"/>
        <v>745</v>
      </c>
      <c r="K32" s="154"/>
    </row>
    <row r="33" spans="2:11" ht="15">
      <c r="B33" s="148">
        <v>1998</v>
      </c>
      <c r="C33" s="82">
        <v>455</v>
      </c>
      <c r="D33" s="82">
        <v>64</v>
      </c>
      <c r="E33" s="82">
        <v>8</v>
      </c>
      <c r="F33" s="82">
        <v>153</v>
      </c>
      <c r="G33" s="82">
        <v>6</v>
      </c>
      <c r="H33" s="82">
        <v>6</v>
      </c>
      <c r="I33" s="82">
        <v>6</v>
      </c>
      <c r="J33" s="81">
        <f t="shared" si="5"/>
        <v>698</v>
      </c>
      <c r="K33" s="154"/>
    </row>
    <row r="34" spans="2:11" ht="15">
      <c r="B34" s="148">
        <v>1999</v>
      </c>
      <c r="C34" s="82">
        <v>430</v>
      </c>
      <c r="D34" s="82">
        <v>69</v>
      </c>
      <c r="E34" s="82">
        <v>5</v>
      </c>
      <c r="F34" s="82">
        <v>108</v>
      </c>
      <c r="G34" s="82">
        <v>2</v>
      </c>
      <c r="H34" s="82">
        <v>2</v>
      </c>
      <c r="I34" s="82">
        <v>9</v>
      </c>
      <c r="J34" s="81">
        <f t="shared" si="5"/>
        <v>625</v>
      </c>
      <c r="K34" s="154"/>
    </row>
    <row r="35" spans="2:11" ht="15">
      <c r="B35" s="148">
        <v>2000</v>
      </c>
      <c r="C35" s="82">
        <v>378</v>
      </c>
      <c r="D35" s="82">
        <v>65</v>
      </c>
      <c r="E35" s="82">
        <v>7</v>
      </c>
      <c r="F35" s="82">
        <v>94</v>
      </c>
      <c r="G35" s="82">
        <v>7</v>
      </c>
      <c r="H35" s="82">
        <v>5</v>
      </c>
      <c r="I35" s="82">
        <v>5</v>
      </c>
      <c r="J35" s="81">
        <f t="shared" si="5"/>
        <v>561</v>
      </c>
      <c r="K35" s="154"/>
    </row>
    <row r="36" spans="2:11" ht="15">
      <c r="B36" s="147" t="s">
        <v>114</v>
      </c>
      <c r="C36" s="82">
        <v>353</v>
      </c>
      <c r="D36" s="82">
        <v>56</v>
      </c>
      <c r="E36" s="82">
        <v>7</v>
      </c>
      <c r="F36" s="82">
        <v>109</v>
      </c>
      <c r="G36" s="82">
        <v>5</v>
      </c>
      <c r="H36" s="82">
        <v>6</v>
      </c>
      <c r="I36" s="82">
        <v>7</v>
      </c>
      <c r="J36" s="81">
        <f t="shared" si="5"/>
        <v>543</v>
      </c>
      <c r="K36" s="154"/>
    </row>
    <row r="37" spans="2:11" ht="8.25" customHeight="1">
      <c r="B37" s="148"/>
      <c r="C37" s="82"/>
      <c r="D37" s="82"/>
      <c r="E37" s="82"/>
      <c r="F37" s="82"/>
      <c r="G37" s="82"/>
      <c r="H37" s="82"/>
      <c r="I37" s="82"/>
      <c r="J37" s="82"/>
      <c r="K37" s="155"/>
    </row>
    <row r="38" spans="2:11" ht="15">
      <c r="B38" s="149" t="s">
        <v>102</v>
      </c>
      <c r="C38" s="82"/>
      <c r="D38" s="82"/>
      <c r="E38" s="82"/>
      <c r="F38" s="82"/>
      <c r="G38" s="82"/>
      <c r="H38" s="82"/>
      <c r="I38" s="82"/>
      <c r="J38" s="82"/>
      <c r="K38" s="155"/>
    </row>
    <row r="39" spans="2:11" ht="15">
      <c r="B39" s="147" t="s">
        <v>100</v>
      </c>
      <c r="C39" s="122">
        <f>IF(C35&gt;$C$75,(C36-C35)/C35,$C$76)</f>
        <v>-0.06613756613756613</v>
      </c>
      <c r="D39" s="122">
        <f aca="true" t="shared" si="6" ref="D39:J39">IF(D35&gt;$C$75,(D36-D35)/D35,$C$76)</f>
        <v>-0.13846153846153847</v>
      </c>
      <c r="E39" s="125" t="str">
        <f t="shared" si="6"/>
        <v>*</v>
      </c>
      <c r="F39" s="122">
        <f t="shared" si="6"/>
        <v>0.1595744680851064</v>
      </c>
      <c r="G39" s="125" t="str">
        <f t="shared" si="6"/>
        <v>*</v>
      </c>
      <c r="H39" s="125" t="str">
        <f t="shared" si="6"/>
        <v>*</v>
      </c>
      <c r="I39" s="125" t="str">
        <f t="shared" si="6"/>
        <v>*</v>
      </c>
      <c r="J39" s="122">
        <f t="shared" si="6"/>
        <v>-0.03208556149732621</v>
      </c>
      <c r="K39" s="156"/>
    </row>
    <row r="40" spans="2:11" ht="15">
      <c r="B40" s="147" t="s">
        <v>101</v>
      </c>
      <c r="C40" s="151">
        <f>IF(C27&gt;$C$75,(C36-C27)/C27,$C$76)</f>
        <v>-0.3723328591749644</v>
      </c>
      <c r="D40" s="151">
        <f aca="true" t="shared" si="7" ref="D40:J40">IF(D27&gt;$C$75,(D36-D27)/D27,$C$76)</f>
        <v>-0.43887775551102204</v>
      </c>
      <c r="E40" s="158" t="str">
        <f t="shared" si="7"/>
        <v>*</v>
      </c>
      <c r="F40" s="151">
        <f t="shared" si="7"/>
        <v>-0.24619640387275238</v>
      </c>
      <c r="G40" s="158" t="str">
        <f t="shared" si="7"/>
        <v>*</v>
      </c>
      <c r="H40" s="158" t="str">
        <f t="shared" si="7"/>
        <v>*</v>
      </c>
      <c r="I40" s="158" t="str">
        <f t="shared" si="7"/>
        <v>*</v>
      </c>
      <c r="J40" s="151">
        <f t="shared" si="7"/>
        <v>-0.3554131054131054</v>
      </c>
      <c r="K40" s="156"/>
    </row>
    <row r="41" spans="2:11" ht="6" customHeight="1" thickBot="1">
      <c r="B41" s="160"/>
      <c r="C41" s="75"/>
      <c r="D41" s="75"/>
      <c r="E41" s="75"/>
      <c r="F41" s="75"/>
      <c r="G41" s="75"/>
      <c r="H41" s="75"/>
      <c r="I41" s="75"/>
      <c r="J41" s="75"/>
      <c r="K41" s="159"/>
    </row>
    <row r="44" spans="2:3" ht="18">
      <c r="B44" s="73" t="s">
        <v>90</v>
      </c>
      <c r="C44" s="73" t="s">
        <v>50</v>
      </c>
    </row>
    <row r="45" spans="2:14" ht="13.5" thickBo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2:14" ht="18.75">
      <c r="B46" s="163"/>
      <c r="C46" s="76" t="s">
        <v>110</v>
      </c>
      <c r="D46" s="76" t="s">
        <v>40</v>
      </c>
      <c r="E46" s="76" t="s">
        <v>41</v>
      </c>
      <c r="F46" s="77" t="s">
        <v>22</v>
      </c>
      <c r="G46" s="76" t="s">
        <v>42</v>
      </c>
      <c r="H46" s="77" t="s">
        <v>98</v>
      </c>
      <c r="I46" s="77" t="s">
        <v>99</v>
      </c>
      <c r="J46" s="76" t="s">
        <v>43</v>
      </c>
      <c r="K46" s="76"/>
      <c r="L46" s="76" t="s">
        <v>105</v>
      </c>
      <c r="M46" s="76" t="s">
        <v>5</v>
      </c>
      <c r="N46" s="166"/>
    </row>
    <row r="47" spans="2:14" ht="16.5" thickBot="1">
      <c r="B47" s="160"/>
      <c r="C47" s="78" t="s">
        <v>109</v>
      </c>
      <c r="D47" s="78" t="s">
        <v>44</v>
      </c>
      <c r="E47" s="78" t="s">
        <v>45</v>
      </c>
      <c r="F47" s="79"/>
      <c r="G47" s="78" t="s">
        <v>46</v>
      </c>
      <c r="H47" s="79"/>
      <c r="I47" s="79"/>
      <c r="J47" s="78" t="s">
        <v>47</v>
      </c>
      <c r="K47" s="78"/>
      <c r="L47" s="78"/>
      <c r="M47" s="78" t="s">
        <v>51</v>
      </c>
      <c r="N47" s="159"/>
    </row>
    <row r="48" spans="2:14" ht="26.25">
      <c r="B48" s="164"/>
      <c r="C48" s="86"/>
      <c r="D48" s="86"/>
      <c r="E48" s="86"/>
      <c r="F48" s="86"/>
      <c r="G48" s="86"/>
      <c r="H48" s="86"/>
      <c r="I48" s="86"/>
      <c r="J48" s="87" t="s">
        <v>52</v>
      </c>
      <c r="K48" s="87"/>
      <c r="L48" s="87" t="s">
        <v>53</v>
      </c>
      <c r="M48" s="169" t="s">
        <v>54</v>
      </c>
      <c r="N48" s="167"/>
    </row>
    <row r="49" spans="2:14" ht="15">
      <c r="B49" s="147" t="s">
        <v>48</v>
      </c>
      <c r="C49" s="81">
        <f>SUM(C51:C55)/5</f>
        <v>3008.8</v>
      </c>
      <c r="D49" s="81">
        <f aca="true" t="shared" si="8" ref="D49:J49">SUM(D51:D55)/5</f>
        <v>1034.4</v>
      </c>
      <c r="E49" s="81">
        <f t="shared" si="8"/>
        <v>579.6</v>
      </c>
      <c r="F49" s="81">
        <f t="shared" si="8"/>
        <v>10859.6</v>
      </c>
      <c r="G49" s="81">
        <f t="shared" si="8"/>
        <v>912</v>
      </c>
      <c r="H49" s="81">
        <f t="shared" si="8"/>
        <v>583</v>
      </c>
      <c r="I49" s="81">
        <f t="shared" si="8"/>
        <v>500.8</v>
      </c>
      <c r="J49" s="81">
        <f t="shared" si="8"/>
        <v>17478.2</v>
      </c>
      <c r="K49" s="81"/>
      <c r="L49" s="82">
        <v>42364</v>
      </c>
      <c r="M49" s="88">
        <f>100*J49/L49</f>
        <v>41.25719950901709</v>
      </c>
      <c r="N49" s="167"/>
    </row>
    <row r="50" spans="2:14" ht="6" customHeight="1">
      <c r="B50" s="148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9"/>
      <c r="N50" s="167"/>
    </row>
    <row r="51" spans="2:14" ht="15">
      <c r="B51" s="148">
        <v>1994</v>
      </c>
      <c r="C51" s="82">
        <v>3083</v>
      </c>
      <c r="D51" s="82">
        <v>1068</v>
      </c>
      <c r="E51" s="82">
        <v>577</v>
      </c>
      <c r="F51" s="82">
        <v>10123</v>
      </c>
      <c r="G51" s="82">
        <v>1084</v>
      </c>
      <c r="H51" s="82">
        <v>669</v>
      </c>
      <c r="I51" s="82">
        <v>398</v>
      </c>
      <c r="J51" s="81">
        <f>SUM(C51:I51)</f>
        <v>17002</v>
      </c>
      <c r="K51" s="81"/>
      <c r="L51" s="80" t="s">
        <v>55</v>
      </c>
      <c r="M51" s="80" t="s">
        <v>55</v>
      </c>
      <c r="N51" s="167"/>
    </row>
    <row r="52" spans="2:14" ht="15">
      <c r="B52" s="148">
        <v>1995</v>
      </c>
      <c r="C52" s="82">
        <v>3048</v>
      </c>
      <c r="D52" s="82">
        <v>1031</v>
      </c>
      <c r="E52" s="82">
        <v>576</v>
      </c>
      <c r="F52" s="82">
        <v>10321</v>
      </c>
      <c r="G52" s="82">
        <v>802</v>
      </c>
      <c r="H52" s="82">
        <v>579</v>
      </c>
      <c r="I52" s="82">
        <v>498</v>
      </c>
      <c r="J52" s="81">
        <f aca="true" t="shared" si="9" ref="J52:J58">SUM(C52:I52)</f>
        <v>16855</v>
      </c>
      <c r="K52" s="81"/>
      <c r="L52" s="80" t="s">
        <v>55</v>
      </c>
      <c r="M52" s="80" t="s">
        <v>55</v>
      </c>
      <c r="N52" s="167"/>
    </row>
    <row r="53" spans="2:14" ht="15">
      <c r="B53" s="148">
        <v>1996</v>
      </c>
      <c r="C53" s="82">
        <v>3047</v>
      </c>
      <c r="D53" s="82">
        <v>1081</v>
      </c>
      <c r="E53" s="82">
        <v>550</v>
      </c>
      <c r="F53" s="82">
        <v>10740</v>
      </c>
      <c r="G53" s="82">
        <v>902</v>
      </c>
      <c r="H53" s="82">
        <v>499</v>
      </c>
      <c r="I53" s="82">
        <v>499</v>
      </c>
      <c r="J53" s="81">
        <f t="shared" si="9"/>
        <v>17318</v>
      </c>
      <c r="K53" s="81"/>
      <c r="L53" s="80" t="s">
        <v>55</v>
      </c>
      <c r="M53" s="80" t="s">
        <v>55</v>
      </c>
      <c r="N53" s="167"/>
    </row>
    <row r="54" spans="2:14" ht="15">
      <c r="B54" s="148">
        <v>1997</v>
      </c>
      <c r="C54" s="82">
        <v>2944</v>
      </c>
      <c r="D54" s="82">
        <v>1062</v>
      </c>
      <c r="E54" s="82">
        <v>590</v>
      </c>
      <c r="F54" s="82">
        <v>11669</v>
      </c>
      <c r="G54" s="82">
        <v>886</v>
      </c>
      <c r="H54" s="82">
        <v>525</v>
      </c>
      <c r="I54" s="82">
        <v>529</v>
      </c>
      <c r="J54" s="81">
        <f t="shared" si="9"/>
        <v>18205</v>
      </c>
      <c r="K54" s="81"/>
      <c r="L54" s="80" t="s">
        <v>55</v>
      </c>
      <c r="M54" s="80" t="s">
        <v>55</v>
      </c>
      <c r="N54" s="167"/>
    </row>
    <row r="55" spans="2:14" ht="15">
      <c r="B55" s="148">
        <v>1998</v>
      </c>
      <c r="C55" s="82">
        <v>2922</v>
      </c>
      <c r="D55" s="82">
        <v>930</v>
      </c>
      <c r="E55" s="82">
        <v>605</v>
      </c>
      <c r="F55" s="82">
        <v>11445</v>
      </c>
      <c r="G55" s="82">
        <v>886</v>
      </c>
      <c r="H55" s="82">
        <v>643</v>
      </c>
      <c r="I55" s="82">
        <v>580</v>
      </c>
      <c r="J55" s="81">
        <f t="shared" si="9"/>
        <v>18011</v>
      </c>
      <c r="K55" s="81"/>
      <c r="L55" s="90">
        <v>42774.6</v>
      </c>
      <c r="M55" s="88">
        <f>100*J55/L55</f>
        <v>42.10676429469826</v>
      </c>
      <c r="N55" s="167"/>
    </row>
    <row r="56" spans="2:14" ht="15">
      <c r="B56" s="148">
        <v>1999</v>
      </c>
      <c r="C56" s="82">
        <v>2620</v>
      </c>
      <c r="D56" s="82">
        <v>828</v>
      </c>
      <c r="E56" s="82">
        <v>594</v>
      </c>
      <c r="F56" s="82">
        <v>10900</v>
      </c>
      <c r="G56" s="82">
        <v>840</v>
      </c>
      <c r="H56" s="82">
        <v>609</v>
      </c>
      <c r="I56" s="82">
        <v>534</v>
      </c>
      <c r="J56" s="81">
        <f t="shared" si="9"/>
        <v>16925</v>
      </c>
      <c r="K56" s="81"/>
      <c r="L56" s="90">
        <v>43338.45</v>
      </c>
      <c r="M56" s="88">
        <f>100*J56/L56</f>
        <v>39.05308104004643</v>
      </c>
      <c r="N56" s="167"/>
    </row>
    <row r="57" spans="2:14" ht="15">
      <c r="B57" s="148">
        <v>2000</v>
      </c>
      <c r="C57" s="82">
        <v>2606</v>
      </c>
      <c r="D57" s="82">
        <v>706</v>
      </c>
      <c r="E57" s="82">
        <v>655</v>
      </c>
      <c r="F57" s="82">
        <v>10669</v>
      </c>
      <c r="G57" s="82">
        <v>854</v>
      </c>
      <c r="H57" s="82">
        <v>541</v>
      </c>
      <c r="I57" s="82">
        <v>582</v>
      </c>
      <c r="J57" s="81">
        <f t="shared" si="9"/>
        <v>16613</v>
      </c>
      <c r="K57" s="81"/>
      <c r="L57" s="90">
        <v>43208.3</v>
      </c>
      <c r="M57" s="88">
        <f>100*J57/L57</f>
        <v>38.4486313972084</v>
      </c>
      <c r="N57" s="167"/>
    </row>
    <row r="58" spans="2:14" ht="15">
      <c r="B58" s="147" t="s">
        <v>114</v>
      </c>
      <c r="C58" s="82">
        <v>2486</v>
      </c>
      <c r="D58" s="82">
        <v>746</v>
      </c>
      <c r="E58" s="82">
        <v>721</v>
      </c>
      <c r="F58" s="82">
        <v>10330</v>
      </c>
      <c r="G58" s="82">
        <v>761</v>
      </c>
      <c r="H58" s="82">
        <v>595</v>
      </c>
      <c r="I58" s="82">
        <v>498</v>
      </c>
      <c r="J58" s="81">
        <f t="shared" si="9"/>
        <v>16137</v>
      </c>
      <c r="K58" s="81"/>
      <c r="L58" s="80" t="s">
        <v>104</v>
      </c>
      <c r="M58" s="88"/>
      <c r="N58" s="167"/>
    </row>
    <row r="59" spans="2:14" ht="8.25" customHeight="1">
      <c r="B59" s="148"/>
      <c r="C59" s="82"/>
      <c r="D59" s="82"/>
      <c r="E59" s="82"/>
      <c r="F59" s="82"/>
      <c r="G59" s="82"/>
      <c r="H59" s="82"/>
      <c r="I59" s="82"/>
      <c r="J59" s="82"/>
      <c r="K59" s="82"/>
      <c r="L59" s="38"/>
      <c r="M59" s="38"/>
      <c r="N59" s="168"/>
    </row>
    <row r="60" spans="2:14" ht="15">
      <c r="B60" s="149" t="s">
        <v>36</v>
      </c>
      <c r="C60" s="82"/>
      <c r="D60" s="82"/>
      <c r="E60" s="82"/>
      <c r="F60" s="82"/>
      <c r="G60" s="82"/>
      <c r="H60" s="82"/>
      <c r="I60" s="82"/>
      <c r="J60" s="82"/>
      <c r="K60" s="82"/>
      <c r="L60" s="80"/>
      <c r="M60" s="89"/>
      <c r="N60" s="167"/>
    </row>
    <row r="61" spans="2:14" ht="15">
      <c r="B61" s="147" t="s">
        <v>100</v>
      </c>
      <c r="C61" s="122">
        <f>IF(C57&gt;$C$75,(C58-C57)/C57,$C$76)</f>
        <v>-0.04604758250191865</v>
      </c>
      <c r="D61" s="122">
        <f aca="true" t="shared" si="10" ref="D61:J61">IF(D57&gt;$C$75,(D58-D57)/D57,$C$76)</f>
        <v>0.056657223796033995</v>
      </c>
      <c r="E61" s="122">
        <f t="shared" si="10"/>
        <v>0.10076335877862595</v>
      </c>
      <c r="F61" s="122">
        <f t="shared" si="10"/>
        <v>-0.03177429937201237</v>
      </c>
      <c r="G61" s="122">
        <f t="shared" si="10"/>
        <v>-0.10889929742388758</v>
      </c>
      <c r="H61" s="122">
        <f t="shared" si="10"/>
        <v>0.09981515711645102</v>
      </c>
      <c r="I61" s="122">
        <f t="shared" si="10"/>
        <v>-0.14432989690721648</v>
      </c>
      <c r="J61" s="122">
        <f t="shared" si="10"/>
        <v>-0.02865226027809547</v>
      </c>
      <c r="K61" s="122"/>
      <c r="L61" s="122"/>
      <c r="M61" s="125"/>
      <c r="N61" s="167"/>
    </row>
    <row r="62" spans="2:14" ht="15">
      <c r="B62" s="147" t="s">
        <v>101</v>
      </c>
      <c r="C62" s="151">
        <f>IF(C49&gt;$C$75,(C58-C49)/C49,$C$76)</f>
        <v>-0.17375697952672167</v>
      </c>
      <c r="D62" s="151">
        <f aca="true" t="shared" si="11" ref="D62:J62">IF(D49&gt;$C$75,(D58-D49)/D49,$C$76)</f>
        <v>-0.2788089713843775</v>
      </c>
      <c r="E62" s="151">
        <f t="shared" si="11"/>
        <v>0.24396135265700478</v>
      </c>
      <c r="F62" s="151">
        <f t="shared" si="11"/>
        <v>-0.04876791042027334</v>
      </c>
      <c r="G62" s="151">
        <f t="shared" si="11"/>
        <v>-0.16557017543859648</v>
      </c>
      <c r="H62" s="151">
        <f t="shared" si="11"/>
        <v>0.02058319039451115</v>
      </c>
      <c r="I62" s="151">
        <f t="shared" si="11"/>
        <v>-0.005591054313099064</v>
      </c>
      <c r="J62" s="151">
        <f t="shared" si="11"/>
        <v>-0.07673559062145992</v>
      </c>
      <c r="K62" s="151"/>
      <c r="L62" s="165"/>
      <c r="M62" s="165"/>
      <c r="N62" s="167"/>
    </row>
    <row r="63" spans="2:14" ht="6" customHeight="1" thickBot="1">
      <c r="B63" s="150"/>
      <c r="C63" s="123"/>
      <c r="D63" s="123"/>
      <c r="E63" s="123"/>
      <c r="F63" s="123"/>
      <c r="G63" s="123"/>
      <c r="H63" s="123"/>
      <c r="I63" s="123"/>
      <c r="J63" s="123"/>
      <c r="K63" s="123"/>
      <c r="L63" s="85"/>
      <c r="M63" s="85"/>
      <c r="N63" s="159"/>
    </row>
    <row r="64" ht="5.25" customHeight="1"/>
    <row r="65" ht="12.75">
      <c r="B65" s="74" t="s">
        <v>108</v>
      </c>
    </row>
    <row r="66" ht="12.75">
      <c r="B66" s="74" t="s">
        <v>56</v>
      </c>
    </row>
    <row r="67" ht="12.75">
      <c r="B67" s="74" t="s">
        <v>57</v>
      </c>
    </row>
    <row r="68" ht="12.75">
      <c r="B68" s="74" t="s">
        <v>111</v>
      </c>
    </row>
    <row r="69" ht="12.75">
      <c r="B69" s="74" t="s">
        <v>112</v>
      </c>
    </row>
    <row r="70" ht="12.75">
      <c r="B70" s="74" t="s">
        <v>113</v>
      </c>
    </row>
    <row r="71" ht="6.75" customHeight="1"/>
    <row r="72" ht="17.25" customHeight="1"/>
    <row r="73" ht="13.5" customHeight="1"/>
    <row r="75" spans="2:3" ht="12.75" hidden="1">
      <c r="B75" s="74" t="s">
        <v>103</v>
      </c>
      <c r="C75" s="74">
        <v>50</v>
      </c>
    </row>
    <row r="76" spans="2:3" ht="12.75" hidden="1">
      <c r="B76" s="74" t="s">
        <v>31</v>
      </c>
      <c r="C76" s="124" t="s">
        <v>24</v>
      </c>
    </row>
  </sheetData>
  <printOptions/>
  <pageMargins left="0.75" right="0.75" top="1" bottom="1" header="0.5" footer="0.5"/>
  <pageSetup fitToHeight="1" fitToWidth="1" horizontalDpi="96" verticalDpi="96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B1" sqref="B1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21.57421875" style="91" customWidth="1"/>
    <col min="6" max="6" width="8.0039062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0039062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10.57421875" style="91" customWidth="1"/>
    <col min="15" max="15" width="11.28125" style="91" customWidth="1"/>
    <col min="16" max="16" width="11.00390625" style="91" customWidth="1"/>
    <col min="17" max="17" width="6.140625" style="91" customWidth="1"/>
    <col min="18" max="18" width="1.57421875" style="91" customWidth="1"/>
    <col min="19" max="19" width="2.8515625" style="91" customWidth="1"/>
    <col min="20" max="20" width="3.574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8" ht="15.75">
      <c r="B2" s="92" t="s">
        <v>94</v>
      </c>
      <c r="C2" s="92"/>
      <c r="D2" s="74"/>
      <c r="P2" s="93"/>
      <c r="Q2" s="93"/>
      <c r="R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8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/>
      <c r="O4" s="98" t="s">
        <v>18</v>
      </c>
      <c r="P4" s="144"/>
      <c r="Q4" s="138"/>
      <c r="R4" s="139"/>
    </row>
    <row r="5" spans="2:18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35"/>
      <c r="R5" s="130"/>
    </row>
    <row r="6" spans="2:18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36"/>
      <c r="R6" s="116"/>
    </row>
    <row r="7" spans="2:18" ht="6" customHeight="1">
      <c r="B7" s="96"/>
      <c r="C7" s="97"/>
      <c r="P7" s="97"/>
      <c r="Q7" s="108"/>
      <c r="R7" s="97"/>
    </row>
    <row r="8" spans="2:18" ht="15.75">
      <c r="B8" s="96"/>
      <c r="C8" s="97"/>
      <c r="D8" s="92" t="s">
        <v>19</v>
      </c>
      <c r="P8" s="97"/>
      <c r="Q8" s="108"/>
      <c r="R8" s="97"/>
    </row>
    <row r="9" spans="2:18" ht="15">
      <c r="B9" s="96"/>
      <c r="C9" s="97"/>
      <c r="D9" s="74"/>
      <c r="E9" s="91" t="s">
        <v>93</v>
      </c>
      <c r="F9" s="109">
        <v>72.2</v>
      </c>
      <c r="G9" s="109">
        <v>1255.6</v>
      </c>
      <c r="H9" s="109">
        <v>4165.4</v>
      </c>
      <c r="I9" s="109"/>
      <c r="J9" s="109">
        <v>32</v>
      </c>
      <c r="K9" s="109">
        <v>120.4</v>
      </c>
      <c r="L9" s="109">
        <v>219.4</v>
      </c>
      <c r="M9" s="109"/>
      <c r="N9" s="126">
        <f>F9+J9</f>
        <v>104.2</v>
      </c>
      <c r="O9" s="126">
        <f>G9+K9</f>
        <v>1376</v>
      </c>
      <c r="P9" s="131">
        <f>H9+L9</f>
        <v>4384.799999999999</v>
      </c>
      <c r="Q9" s="129"/>
      <c r="R9" s="131"/>
    </row>
    <row r="10" spans="2:18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10"/>
      <c r="R10" s="132"/>
    </row>
    <row r="11" spans="2:18" ht="15.75">
      <c r="B11" s="96"/>
      <c r="C11" s="97"/>
      <c r="D11" s="92"/>
      <c r="E11" s="91">
        <v>1999</v>
      </c>
      <c r="F11" s="109">
        <v>61</v>
      </c>
      <c r="G11" s="109">
        <v>1030</v>
      </c>
      <c r="H11" s="109">
        <v>3571</v>
      </c>
      <c r="I11" s="109"/>
      <c r="J11" s="109">
        <v>28</v>
      </c>
      <c r="K11" s="109">
        <v>113</v>
      </c>
      <c r="L11" s="109">
        <v>192</v>
      </c>
      <c r="M11" s="109"/>
      <c r="N11" s="126">
        <f aca="true" t="shared" si="0" ref="N11:P13">F11+J11</f>
        <v>89</v>
      </c>
      <c r="O11" s="126">
        <f t="shared" si="0"/>
        <v>1143</v>
      </c>
      <c r="P11" s="131">
        <f t="shared" si="0"/>
        <v>3763</v>
      </c>
      <c r="Q11" s="129"/>
      <c r="R11" s="131"/>
    </row>
    <row r="12" spans="2:18" ht="15.75">
      <c r="B12" s="96"/>
      <c r="C12" s="97"/>
      <c r="D12" s="92"/>
      <c r="E12" s="91">
        <v>2000</v>
      </c>
      <c r="F12" s="109">
        <v>49</v>
      </c>
      <c r="G12" s="109">
        <v>910</v>
      </c>
      <c r="H12" s="109">
        <v>3434</v>
      </c>
      <c r="I12" s="109"/>
      <c r="J12" s="109">
        <v>23</v>
      </c>
      <c r="K12" s="109">
        <v>86</v>
      </c>
      <c r="L12" s="109">
        <v>168</v>
      </c>
      <c r="M12" s="109"/>
      <c r="N12" s="126">
        <f t="shared" si="0"/>
        <v>72</v>
      </c>
      <c r="O12" s="126">
        <f t="shared" si="0"/>
        <v>996</v>
      </c>
      <c r="P12" s="131">
        <f t="shared" si="0"/>
        <v>3602</v>
      </c>
      <c r="Q12" s="129"/>
      <c r="R12" s="131"/>
    </row>
    <row r="13" spans="2:18" ht="15.75">
      <c r="B13" s="96"/>
      <c r="C13" s="97"/>
      <c r="D13" s="92"/>
      <c r="E13" s="140" t="s">
        <v>114</v>
      </c>
      <c r="F13" s="109">
        <v>50</v>
      </c>
      <c r="G13" s="109">
        <v>834</v>
      </c>
      <c r="H13" s="109">
        <v>3244</v>
      </c>
      <c r="I13" s="109"/>
      <c r="J13" s="109">
        <v>25</v>
      </c>
      <c r="K13" s="109">
        <v>83</v>
      </c>
      <c r="L13" s="109">
        <v>159</v>
      </c>
      <c r="M13" s="109"/>
      <c r="N13" s="126">
        <f t="shared" si="0"/>
        <v>75</v>
      </c>
      <c r="O13" s="126">
        <f t="shared" si="0"/>
        <v>917</v>
      </c>
      <c r="P13" s="131">
        <f t="shared" si="0"/>
        <v>3403</v>
      </c>
      <c r="Q13" s="129"/>
      <c r="R13" s="131"/>
    </row>
    <row r="14" spans="2:18" ht="15">
      <c r="B14" s="96"/>
      <c r="C14" s="97"/>
      <c r="E14" s="140" t="s">
        <v>95</v>
      </c>
      <c r="F14" s="127" t="str">
        <f>IF(F12&gt;$F$78,(F13-F12)/F12,$F$79)</f>
        <v>*</v>
      </c>
      <c r="G14" s="127">
        <f>IF(G12&gt;$F$78,(G13-G12)/G12,$F$79)</f>
        <v>-0.08351648351648351</v>
      </c>
      <c r="H14" s="127">
        <f>IF(H12&gt;$F$78,(H13-H12)/H12,$F$79)</f>
        <v>-0.0553290623179965</v>
      </c>
      <c r="I14" s="111"/>
      <c r="J14" s="127" t="str">
        <f>IF(J12&gt;$F$78,(J13-J12)/J12,$F$79)</f>
        <v>*</v>
      </c>
      <c r="K14" s="127">
        <f>IF(K12&gt;$F$78,(K13-K12)/K12,$F$79)</f>
        <v>-0.03488372093023256</v>
      </c>
      <c r="L14" s="127">
        <f>IF(L12&gt;$F$78,(L13-L12)/L12,$F$79)</f>
        <v>-0.05357142857142857</v>
      </c>
      <c r="M14" s="111"/>
      <c r="N14" s="127">
        <f>IF(N12&gt;$F$78,(N13-N12)/N12,$F$79)</f>
        <v>0.041666666666666664</v>
      </c>
      <c r="O14" s="127">
        <f>IF(O12&gt;$F$78,(O13-O12)/O12,$F$79)</f>
        <v>-0.07931726907630522</v>
      </c>
      <c r="P14" s="133">
        <f>IF(P12&gt;$F$78,(P13-P12)/P12,$F$79)</f>
        <v>-0.055247084952804</v>
      </c>
      <c r="Q14" s="128"/>
      <c r="R14" s="133"/>
    </row>
    <row r="15" spans="2:18" ht="15">
      <c r="B15" s="96"/>
      <c r="C15" s="97"/>
      <c r="E15" s="140" t="s">
        <v>37</v>
      </c>
      <c r="F15" s="127">
        <f>IF(F9&gt;$F$78,(F13-F9)/F9,$F$79)</f>
        <v>-0.3074792243767313</v>
      </c>
      <c r="G15" s="127">
        <f>IF(G9&gt;$F$78,(G13-G9)/G9,$F$79)</f>
        <v>-0.335775724753106</v>
      </c>
      <c r="H15" s="127">
        <f>IF(H9&gt;$F$78,(H13-H9)/H9,$F$79)</f>
        <v>-0.2212032457867191</v>
      </c>
      <c r="I15" s="111"/>
      <c r="J15" s="127" t="str">
        <f>IF(J9&gt;$F$78,(J13-J9)/J9,$F$79)</f>
        <v>*</v>
      </c>
      <c r="K15" s="127">
        <f>IF(K9&gt;$F$78,(K13-K9)/K9,$F$79)</f>
        <v>-0.31063122923588044</v>
      </c>
      <c r="L15" s="127">
        <f>IF(L9&gt;$F$78,(L13-L9)/L9,$F$79)</f>
        <v>-0.27529626253418416</v>
      </c>
      <c r="M15" s="111"/>
      <c r="N15" s="127">
        <f>IF(N9&gt;$F$78,(N13-N9)/N9,$F$79)</f>
        <v>-0.2802303262955854</v>
      </c>
      <c r="O15" s="127">
        <f>IF(O9&gt;$F$78,(O13-O9)/O9,$F$79)</f>
        <v>-0.3335755813953488</v>
      </c>
      <c r="P15" s="133">
        <f>IF(P9&gt;$F$78,(P13-P9)/P9,$F$79)</f>
        <v>-0.22390987046159447</v>
      </c>
      <c r="Q15" s="128"/>
      <c r="R15" s="133"/>
    </row>
    <row r="16" spans="2:18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12"/>
      <c r="R16" s="134"/>
    </row>
    <row r="17" spans="2:18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34"/>
      <c r="Q17" s="112"/>
      <c r="R17" s="134"/>
    </row>
    <row r="18" spans="2:18" ht="15">
      <c r="B18" s="96"/>
      <c r="C18" s="97"/>
      <c r="D18" s="74"/>
      <c r="E18" s="91" t="s">
        <v>93</v>
      </c>
      <c r="F18" s="109">
        <v>4.4</v>
      </c>
      <c r="G18" s="109">
        <v>195.8</v>
      </c>
      <c r="H18" s="109">
        <v>1130.2</v>
      </c>
      <c r="I18" s="109"/>
      <c r="J18" s="109">
        <v>6.2</v>
      </c>
      <c r="K18" s="109">
        <v>53</v>
      </c>
      <c r="L18" s="109">
        <v>153</v>
      </c>
      <c r="M18" s="109"/>
      <c r="N18" s="126">
        <f>F18+J18</f>
        <v>10.600000000000001</v>
      </c>
      <c r="O18" s="126">
        <f>G18+K18</f>
        <v>248.8</v>
      </c>
      <c r="P18" s="131">
        <f>H18+L18</f>
        <v>1283.2</v>
      </c>
      <c r="Q18" s="129"/>
      <c r="R18" s="131"/>
    </row>
    <row r="19" spans="2:18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10"/>
      <c r="R19" s="132"/>
    </row>
    <row r="20" spans="2:18" ht="15.75">
      <c r="B20" s="96"/>
      <c r="C20" s="97"/>
      <c r="D20" s="92"/>
      <c r="E20" s="91">
        <v>1999</v>
      </c>
      <c r="F20" s="109">
        <v>5</v>
      </c>
      <c r="G20" s="109">
        <v>163</v>
      </c>
      <c r="H20" s="109">
        <v>916</v>
      </c>
      <c r="I20" s="109"/>
      <c r="J20" s="109">
        <v>3</v>
      </c>
      <c r="K20" s="109">
        <v>26</v>
      </c>
      <c r="L20" s="109">
        <v>101</v>
      </c>
      <c r="M20" s="109"/>
      <c r="N20" s="126">
        <f aca="true" t="shared" si="1" ref="N20:P22">F20+J20</f>
        <v>8</v>
      </c>
      <c r="O20" s="126">
        <f t="shared" si="1"/>
        <v>189</v>
      </c>
      <c r="P20" s="131">
        <f t="shared" si="1"/>
        <v>1017</v>
      </c>
      <c r="Q20" s="129"/>
      <c r="R20" s="131"/>
    </row>
    <row r="21" spans="2:18" ht="15.75">
      <c r="B21" s="96"/>
      <c r="C21" s="97"/>
      <c r="D21" s="92"/>
      <c r="E21" s="91">
        <v>2000</v>
      </c>
      <c r="F21" s="109">
        <v>6</v>
      </c>
      <c r="G21" s="109">
        <v>138</v>
      </c>
      <c r="H21" s="109">
        <v>788</v>
      </c>
      <c r="I21" s="109"/>
      <c r="J21" s="109">
        <v>6</v>
      </c>
      <c r="K21" s="109">
        <v>38</v>
      </c>
      <c r="L21" s="109">
        <v>94</v>
      </c>
      <c r="M21" s="109"/>
      <c r="N21" s="126">
        <f t="shared" si="1"/>
        <v>12</v>
      </c>
      <c r="O21" s="126">
        <f t="shared" si="1"/>
        <v>176</v>
      </c>
      <c r="P21" s="131">
        <f t="shared" si="1"/>
        <v>882</v>
      </c>
      <c r="Q21" s="129"/>
      <c r="R21" s="131"/>
    </row>
    <row r="22" spans="2:18" ht="15.75">
      <c r="B22" s="96"/>
      <c r="C22" s="97"/>
      <c r="D22" s="92"/>
      <c r="E22" s="140" t="s">
        <v>114</v>
      </c>
      <c r="F22" s="109">
        <v>4</v>
      </c>
      <c r="G22" s="109">
        <v>127</v>
      </c>
      <c r="H22" s="109">
        <v>793</v>
      </c>
      <c r="I22" s="109"/>
      <c r="J22" s="109">
        <v>6</v>
      </c>
      <c r="K22" s="109">
        <v>44</v>
      </c>
      <c r="L22" s="109">
        <v>124</v>
      </c>
      <c r="M22" s="109"/>
      <c r="N22" s="126">
        <f t="shared" si="1"/>
        <v>10</v>
      </c>
      <c r="O22" s="126">
        <f t="shared" si="1"/>
        <v>171</v>
      </c>
      <c r="P22" s="131">
        <f t="shared" si="1"/>
        <v>917</v>
      </c>
      <c r="Q22" s="129"/>
      <c r="R22" s="131"/>
    </row>
    <row r="23" spans="2:18" ht="15">
      <c r="B23" s="96"/>
      <c r="C23" s="97"/>
      <c r="E23" s="140" t="s">
        <v>95</v>
      </c>
      <c r="F23" s="127" t="str">
        <f>IF(F21&gt;$F$78,(F22-F21)/F21,$F$79)</f>
        <v>*</v>
      </c>
      <c r="G23" s="127">
        <f>IF(G21&gt;$F$78,(G22-G21)/G21,$F$79)</f>
        <v>-0.07971014492753623</v>
      </c>
      <c r="H23" s="127">
        <f>IF(H21&gt;$F$78,(H22-H21)/H21,$F$79)</f>
        <v>0.006345177664974619</v>
      </c>
      <c r="I23" s="111"/>
      <c r="J23" s="127" t="str">
        <f>IF(J21&gt;$F$78,(J22-J21)/J21,$F$79)</f>
        <v>*</v>
      </c>
      <c r="K23" s="127" t="str">
        <f>IF(K21&gt;$F$78,(K22-K21)/K21,$F$79)</f>
        <v>*</v>
      </c>
      <c r="L23" s="127">
        <f>IF(L21&gt;$F$78,(L22-L21)/L21,$F$79)</f>
        <v>0.3191489361702128</v>
      </c>
      <c r="M23" s="111"/>
      <c r="N23" s="127" t="str">
        <f>IF(N21&gt;$F$78,(N22-N21)/N21,$F$79)</f>
        <v>*</v>
      </c>
      <c r="O23" s="127">
        <f>IF(O21&gt;$F$78,(O22-O21)/O21,$F$79)</f>
        <v>-0.028409090909090908</v>
      </c>
      <c r="P23" s="133">
        <f>IF(P21&gt;$F$78,(P22-P21)/P21,$F$79)</f>
        <v>0.03968253968253968</v>
      </c>
      <c r="Q23" s="128"/>
      <c r="R23" s="133"/>
    </row>
    <row r="24" spans="2:18" ht="15">
      <c r="B24" s="96"/>
      <c r="C24" s="97"/>
      <c r="E24" s="140" t="s">
        <v>37</v>
      </c>
      <c r="F24" s="127" t="str">
        <f>IF(F18&gt;$F$78,(F22-F18)/F18,$F$79)</f>
        <v>*</v>
      </c>
      <c r="G24" s="127">
        <f>IF(G18&gt;$F$78,(G22-G18)/G18,$F$79)</f>
        <v>-0.3513789581205312</v>
      </c>
      <c r="H24" s="127">
        <f>IF(H18&gt;$F$78,(H22-H18)/H18,$F$79)</f>
        <v>-0.2983542735798974</v>
      </c>
      <c r="I24" s="111"/>
      <c r="J24" s="127" t="str">
        <f>IF(J18&gt;$F$78,(J22-J18)/J18,$F$79)</f>
        <v>*</v>
      </c>
      <c r="K24" s="127">
        <f>IF(K18&gt;$F$78,(K22-K18)/K18,$F$79)</f>
        <v>-0.16981132075471697</v>
      </c>
      <c r="L24" s="127">
        <f>IF(L18&gt;$F$78,(L22-L18)/L18,$F$79)</f>
        <v>-0.1895424836601307</v>
      </c>
      <c r="M24" s="111"/>
      <c r="N24" s="127" t="str">
        <f>IF(N18&gt;$F$78,(N22-N18)/N18,$F$79)</f>
        <v>*</v>
      </c>
      <c r="O24" s="127">
        <f>IF(O18&gt;$F$78,(O22-O18)/O18,$F$79)</f>
        <v>-0.3127009646302251</v>
      </c>
      <c r="P24" s="133">
        <f>IF(P18&gt;$F$78,(P22-P18)/P18,$F$79)</f>
        <v>-0.28538029925187036</v>
      </c>
      <c r="Q24" s="128"/>
      <c r="R24" s="133"/>
    </row>
    <row r="25" spans="2:18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12"/>
      <c r="R25" s="134"/>
    </row>
    <row r="26" spans="2:18" ht="15.75">
      <c r="B26" s="96"/>
      <c r="C26" s="97"/>
      <c r="D26" s="92" t="s">
        <v>21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34"/>
      <c r="Q26" s="112"/>
      <c r="R26" s="134"/>
    </row>
    <row r="27" spans="2:18" ht="15">
      <c r="B27" s="96"/>
      <c r="C27" s="97"/>
      <c r="D27" s="74"/>
      <c r="E27" s="91" t="s">
        <v>93</v>
      </c>
      <c r="F27" s="109">
        <v>5.2</v>
      </c>
      <c r="G27" s="109">
        <v>148</v>
      </c>
      <c r="H27" s="109">
        <v>508.8</v>
      </c>
      <c r="I27" s="109"/>
      <c r="J27" s="109">
        <v>26</v>
      </c>
      <c r="K27" s="109">
        <v>207.4</v>
      </c>
      <c r="L27" s="109">
        <v>426.2</v>
      </c>
      <c r="M27" s="109"/>
      <c r="N27" s="126">
        <f>F27+J27</f>
        <v>31.2</v>
      </c>
      <c r="O27" s="126">
        <f>G27+K27</f>
        <v>355.4</v>
      </c>
      <c r="P27" s="131">
        <f>H27+L27</f>
        <v>935</v>
      </c>
      <c r="Q27" s="129"/>
      <c r="R27" s="131"/>
    </row>
    <row r="28" spans="2:18" ht="6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10"/>
      <c r="R28" s="132"/>
    </row>
    <row r="29" spans="2:18" ht="15.75">
      <c r="B29" s="96"/>
      <c r="C29" s="97"/>
      <c r="D29" s="92"/>
      <c r="E29" s="91">
        <v>1999</v>
      </c>
      <c r="F29" s="109">
        <v>5</v>
      </c>
      <c r="G29" s="109">
        <v>161</v>
      </c>
      <c r="H29" s="109">
        <v>517</v>
      </c>
      <c r="I29" s="109"/>
      <c r="J29" s="109">
        <v>25</v>
      </c>
      <c r="K29" s="109">
        <v>270</v>
      </c>
      <c r="L29" s="109">
        <v>508</v>
      </c>
      <c r="M29" s="109"/>
      <c r="N29" s="126">
        <f aca="true" t="shared" si="2" ref="N29:P31">F29+J29</f>
        <v>30</v>
      </c>
      <c r="O29" s="126">
        <f t="shared" si="2"/>
        <v>431</v>
      </c>
      <c r="P29" s="131">
        <f t="shared" si="2"/>
        <v>1025</v>
      </c>
      <c r="Q29" s="129"/>
      <c r="R29" s="131"/>
    </row>
    <row r="30" spans="2:18" ht="15.75">
      <c r="B30" s="96"/>
      <c r="C30" s="97"/>
      <c r="D30" s="92"/>
      <c r="E30" s="91">
        <v>2000</v>
      </c>
      <c r="F30" s="109">
        <v>8</v>
      </c>
      <c r="G30" s="109">
        <v>188</v>
      </c>
      <c r="H30" s="109">
        <v>586</v>
      </c>
      <c r="I30" s="109"/>
      <c r="J30" s="109">
        <v>32</v>
      </c>
      <c r="K30" s="109">
        <v>285</v>
      </c>
      <c r="L30" s="109">
        <v>542</v>
      </c>
      <c r="M30" s="109"/>
      <c r="N30" s="126">
        <f t="shared" si="2"/>
        <v>40</v>
      </c>
      <c r="O30" s="126">
        <f t="shared" si="2"/>
        <v>473</v>
      </c>
      <c r="P30" s="131">
        <f t="shared" si="2"/>
        <v>1128</v>
      </c>
      <c r="Q30" s="129"/>
      <c r="R30" s="131"/>
    </row>
    <row r="31" spans="2:18" ht="15.75">
      <c r="B31" s="96"/>
      <c r="C31" s="97"/>
      <c r="D31" s="92"/>
      <c r="E31" s="140" t="s">
        <v>114</v>
      </c>
      <c r="F31" s="109">
        <v>7</v>
      </c>
      <c r="G31" s="109">
        <v>158</v>
      </c>
      <c r="H31" s="109">
        <v>608</v>
      </c>
      <c r="I31" s="109"/>
      <c r="J31" s="109">
        <v>42</v>
      </c>
      <c r="K31" s="109">
        <v>294</v>
      </c>
      <c r="L31" s="109">
        <v>565</v>
      </c>
      <c r="M31" s="109"/>
      <c r="N31" s="126">
        <f t="shared" si="2"/>
        <v>49</v>
      </c>
      <c r="O31" s="126">
        <f t="shared" si="2"/>
        <v>452</v>
      </c>
      <c r="P31" s="131">
        <f t="shared" si="2"/>
        <v>1173</v>
      </c>
      <c r="Q31" s="129"/>
      <c r="R31" s="131"/>
    </row>
    <row r="32" spans="2:18" ht="15">
      <c r="B32" s="96"/>
      <c r="C32" s="97"/>
      <c r="E32" s="140" t="s">
        <v>95</v>
      </c>
      <c r="F32" s="127" t="str">
        <f>IF(F30&gt;$F$78,(F31-F30)/F30,$F$79)</f>
        <v>*</v>
      </c>
      <c r="G32" s="127">
        <f>IF(G30&gt;$F$78,(G31-G30)/G30,$F$79)</f>
        <v>-0.1595744680851064</v>
      </c>
      <c r="H32" s="127">
        <f>IF(H30&gt;$F$78,(H31-H30)/H30,$F$79)</f>
        <v>0.03754266211604096</v>
      </c>
      <c r="I32" s="111"/>
      <c r="J32" s="127" t="str">
        <f>IF(J30&gt;$F$78,(J31-J30)/J30,$F$79)</f>
        <v>*</v>
      </c>
      <c r="K32" s="127">
        <f>IF(K30&gt;$F$78,(K31-K30)/K30,$F$79)</f>
        <v>0.031578947368421054</v>
      </c>
      <c r="L32" s="127">
        <f>IF(L30&gt;$F$78,(L31-L30)/L30,$F$79)</f>
        <v>0.042435424354243544</v>
      </c>
      <c r="M32" s="111"/>
      <c r="N32" s="127" t="str">
        <f>IF(N30&gt;$F$78,(N31-N30)/N30,$F$79)</f>
        <v>*</v>
      </c>
      <c r="O32" s="127">
        <f>IF(O30&gt;$F$78,(O31-O30)/O30,$F$79)</f>
        <v>-0.04439746300211417</v>
      </c>
      <c r="P32" s="133">
        <f>IF(P30&gt;$F$78,(P31-P30)/P30,$F$79)</f>
        <v>0.0398936170212766</v>
      </c>
      <c r="Q32" s="128"/>
      <c r="R32" s="133"/>
    </row>
    <row r="33" spans="2:18" ht="15">
      <c r="B33" s="96"/>
      <c r="C33" s="97"/>
      <c r="E33" s="140" t="s">
        <v>37</v>
      </c>
      <c r="F33" s="127" t="str">
        <f>IF(F27&gt;$F$78,(F31-F27)/F27,$F$79)</f>
        <v>*</v>
      </c>
      <c r="G33" s="127">
        <f>IF(G27&gt;$F$78,(G31-G27)/G27,$F$79)</f>
        <v>0.06756756756756757</v>
      </c>
      <c r="H33" s="127">
        <f>IF(H27&gt;$F$78,(H31-H27)/H27,$F$79)</f>
        <v>0.19496855345911948</v>
      </c>
      <c r="I33" s="111"/>
      <c r="J33" s="127" t="str">
        <f>IF(J27&gt;$F$78,(J31-J27)/J27,$F$79)</f>
        <v>*</v>
      </c>
      <c r="K33" s="127">
        <f>IF(K27&gt;$F$78,(K31-K27)/K27,$F$79)</f>
        <v>0.41755062680810023</v>
      </c>
      <c r="L33" s="127">
        <f>IF(L27&gt;$F$78,(L31-L27)/L27,$F$79)</f>
        <v>0.32566870014077903</v>
      </c>
      <c r="M33" s="111"/>
      <c r="N33" s="127" t="str">
        <f>IF(N27&gt;$F$78,(N31-N27)/N27,$F$79)</f>
        <v>*</v>
      </c>
      <c r="O33" s="127">
        <f>IF(O27&gt;$F$78,(O31-O27)/O27,$F$79)</f>
        <v>0.27180641530669675</v>
      </c>
      <c r="P33" s="133">
        <f>IF(P27&gt;$F$78,(P31-P27)/P27,$F$79)</f>
        <v>0.2545454545454545</v>
      </c>
      <c r="Q33" s="128"/>
      <c r="R33" s="133"/>
    </row>
    <row r="34" spans="2:18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12"/>
      <c r="R34" s="134"/>
    </row>
    <row r="35" spans="2:18" ht="15.75">
      <c r="B35" s="96"/>
      <c r="C35" s="97"/>
      <c r="D35" s="92" t="s">
        <v>22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34"/>
      <c r="Q35" s="112"/>
      <c r="R35" s="134"/>
    </row>
    <row r="36" spans="2:18" ht="15">
      <c r="B36" s="96"/>
      <c r="C36" s="97"/>
      <c r="D36" s="74"/>
      <c r="E36" s="91" t="s">
        <v>93</v>
      </c>
      <c r="F36" s="109">
        <v>27.8</v>
      </c>
      <c r="G36" s="109">
        <v>718.2</v>
      </c>
      <c r="H36" s="109">
        <v>6235.8</v>
      </c>
      <c r="I36" s="109"/>
      <c r="J36" s="109">
        <v>181.2</v>
      </c>
      <c r="K36" s="109">
        <v>1782.6</v>
      </c>
      <c r="L36" s="109">
        <v>7124.6</v>
      </c>
      <c r="M36" s="109"/>
      <c r="N36" s="126">
        <f>F36+J36</f>
        <v>209</v>
      </c>
      <c r="O36" s="126">
        <f>G36+K36</f>
        <v>2500.8</v>
      </c>
      <c r="P36" s="131">
        <f>H36+L36</f>
        <v>13360.400000000001</v>
      </c>
      <c r="Q36" s="129"/>
      <c r="R36" s="131"/>
    </row>
    <row r="37" spans="2:18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10"/>
      <c r="R37" s="132"/>
    </row>
    <row r="38" spans="2:18" ht="15.75">
      <c r="B38" s="96"/>
      <c r="C38" s="97"/>
      <c r="D38" s="92"/>
      <c r="E38" s="91">
        <v>1999</v>
      </c>
      <c r="F38" s="109">
        <v>27</v>
      </c>
      <c r="G38" s="109">
        <v>575</v>
      </c>
      <c r="H38" s="109">
        <v>6051</v>
      </c>
      <c r="I38" s="109"/>
      <c r="J38" s="109">
        <v>142</v>
      </c>
      <c r="K38" s="109">
        <v>1427</v>
      </c>
      <c r="L38" s="109">
        <v>6851</v>
      </c>
      <c r="M38" s="109"/>
      <c r="N38" s="126">
        <f aca="true" t="shared" si="3" ref="N38:P40">F38+J38</f>
        <v>169</v>
      </c>
      <c r="O38" s="126">
        <f t="shared" si="3"/>
        <v>2002</v>
      </c>
      <c r="P38" s="131">
        <f t="shared" si="3"/>
        <v>12902</v>
      </c>
      <c r="Q38" s="129"/>
      <c r="R38" s="131"/>
    </row>
    <row r="39" spans="2:18" ht="15.75">
      <c r="B39" s="96"/>
      <c r="C39" s="97"/>
      <c r="D39" s="92"/>
      <c r="E39" s="91">
        <v>2000</v>
      </c>
      <c r="F39" s="109">
        <v>30</v>
      </c>
      <c r="G39" s="109">
        <v>521</v>
      </c>
      <c r="H39" s="109">
        <v>5968</v>
      </c>
      <c r="I39" s="109"/>
      <c r="J39" s="109">
        <v>152</v>
      </c>
      <c r="K39" s="109">
        <v>1458</v>
      </c>
      <c r="L39" s="109">
        <v>6680</v>
      </c>
      <c r="M39" s="109"/>
      <c r="N39" s="126">
        <f t="shared" si="3"/>
        <v>182</v>
      </c>
      <c r="O39" s="126">
        <f t="shared" si="3"/>
        <v>1979</v>
      </c>
      <c r="P39" s="131">
        <f t="shared" si="3"/>
        <v>12648</v>
      </c>
      <c r="Q39" s="129"/>
      <c r="R39" s="131"/>
    </row>
    <row r="40" spans="2:18" ht="15.75">
      <c r="B40" s="96"/>
      <c r="C40" s="97"/>
      <c r="D40" s="92"/>
      <c r="E40" s="140" t="s">
        <v>114</v>
      </c>
      <c r="F40" s="109">
        <v>32</v>
      </c>
      <c r="G40" s="109">
        <v>539</v>
      </c>
      <c r="H40" s="109">
        <v>5725</v>
      </c>
      <c r="I40" s="109"/>
      <c r="J40" s="109">
        <v>162</v>
      </c>
      <c r="K40" s="109">
        <v>1410</v>
      </c>
      <c r="L40" s="109">
        <v>6554</v>
      </c>
      <c r="M40" s="109"/>
      <c r="N40" s="126">
        <f t="shared" si="3"/>
        <v>194</v>
      </c>
      <c r="O40" s="126">
        <f t="shared" si="3"/>
        <v>1949</v>
      </c>
      <c r="P40" s="131">
        <f t="shared" si="3"/>
        <v>12279</v>
      </c>
      <c r="Q40" s="129"/>
      <c r="R40" s="131"/>
    </row>
    <row r="41" spans="2:18" ht="15">
      <c r="B41" s="96"/>
      <c r="C41" s="97"/>
      <c r="E41" s="140" t="s">
        <v>95</v>
      </c>
      <c r="F41" s="127" t="str">
        <f>IF(F39&gt;$F$78,(F40-F39)/F39,$F$79)</f>
        <v>*</v>
      </c>
      <c r="G41" s="127">
        <f>IF(G39&gt;$F$78,(G40-G39)/G39,$F$79)</f>
        <v>0.0345489443378119</v>
      </c>
      <c r="H41" s="127">
        <f>IF(H39&gt;$F$78,(H40-H39)/H39,$F$79)</f>
        <v>-0.0407171581769437</v>
      </c>
      <c r="I41" s="111"/>
      <c r="J41" s="127">
        <f>IF(J39&gt;$F$78,(J40-J39)/J39,$F$79)</f>
        <v>0.06578947368421052</v>
      </c>
      <c r="K41" s="127">
        <f>IF(K39&gt;$F$78,(K40-K39)/K39,$F$79)</f>
        <v>-0.03292181069958848</v>
      </c>
      <c r="L41" s="127">
        <f>IF(L39&gt;$F$78,(L40-L39)/L39,$F$79)</f>
        <v>-0.018862275449101795</v>
      </c>
      <c r="M41" s="111"/>
      <c r="N41" s="127">
        <f>IF(N39&gt;$F$78,(N40-N39)/N39,$F$79)</f>
        <v>0.06593406593406594</v>
      </c>
      <c r="O41" s="127">
        <f>IF(O39&gt;$F$78,(O40-O39)/O39,$F$79)</f>
        <v>-0.015159171298635674</v>
      </c>
      <c r="P41" s="133">
        <f>IF(P39&gt;$F$78,(P40-P39)/P39,$F$79)</f>
        <v>-0.029174573055028463</v>
      </c>
      <c r="Q41" s="128"/>
      <c r="R41" s="133"/>
    </row>
    <row r="42" spans="2:18" ht="15">
      <c r="B42" s="96"/>
      <c r="C42" s="97"/>
      <c r="E42" s="140" t="s">
        <v>37</v>
      </c>
      <c r="F42" s="127" t="str">
        <f>IF(F36&gt;$F$78,(F40-F36)/F36,$F$79)</f>
        <v>*</v>
      </c>
      <c r="G42" s="127">
        <f>IF(G36&gt;$F$78,(G40-G36)/G36,$F$79)</f>
        <v>-0.24951267056530219</v>
      </c>
      <c r="H42" s="127">
        <f>IF(H36&gt;$F$78,(H40-H36)/H36,$F$79)</f>
        <v>-0.08191410885531931</v>
      </c>
      <c r="I42" s="111"/>
      <c r="J42" s="127">
        <f>IF(J36&gt;$F$78,(J40-J36)/J36,$F$79)</f>
        <v>-0.1059602649006622</v>
      </c>
      <c r="K42" s="127">
        <f>IF(K36&gt;$F$78,(K40-K36)/K36,$F$79)</f>
        <v>-0.20902053180747218</v>
      </c>
      <c r="L42" s="127">
        <f>IF(L36&gt;$F$78,(L40-L36)/L36,$F$79)</f>
        <v>-0.0800887067344132</v>
      </c>
      <c r="M42" s="111"/>
      <c r="N42" s="127">
        <f>IF(N36&gt;$F$78,(N40-N36)/N36,$F$79)</f>
        <v>-0.07177033492822966</v>
      </c>
      <c r="O42" s="127">
        <f>IF(O36&gt;$F$78,(O40-O36)/O36,$F$79)</f>
        <v>-0.2206493921944978</v>
      </c>
      <c r="P42" s="133">
        <f>IF(P36&gt;$F$78,(P40-P36)/P36,$F$79)</f>
        <v>-0.08094069039849117</v>
      </c>
      <c r="Q42" s="128"/>
      <c r="R42" s="133"/>
    </row>
    <row r="43" spans="2:18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12"/>
      <c r="R43" s="134"/>
    </row>
    <row r="44" spans="2:18" ht="15.75">
      <c r="B44" s="96"/>
      <c r="C44" s="97"/>
      <c r="D44" s="92" t="s">
        <v>28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4"/>
      <c r="Q44" s="112"/>
      <c r="R44" s="134"/>
    </row>
    <row r="45" spans="2:18" ht="15">
      <c r="B45" s="96"/>
      <c r="C45" s="97"/>
      <c r="D45" s="74"/>
      <c r="E45" s="91" t="s">
        <v>93</v>
      </c>
      <c r="F45" s="109">
        <v>2.2</v>
      </c>
      <c r="G45" s="109">
        <v>75.2</v>
      </c>
      <c r="H45" s="109">
        <v>834.8</v>
      </c>
      <c r="I45" s="109"/>
      <c r="J45" s="109">
        <v>1</v>
      </c>
      <c r="K45" s="109">
        <v>21.2</v>
      </c>
      <c r="L45" s="109">
        <v>173.6</v>
      </c>
      <c r="M45" s="109"/>
      <c r="N45" s="126">
        <f>F45+J45</f>
        <v>3.2</v>
      </c>
      <c r="O45" s="126">
        <f>G45+K45</f>
        <v>96.4</v>
      </c>
      <c r="P45" s="131">
        <f>H45+L45</f>
        <v>1008.4</v>
      </c>
      <c r="Q45" s="129"/>
      <c r="R45" s="131"/>
    </row>
    <row r="46" spans="2:18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10"/>
      <c r="R46" s="132"/>
    </row>
    <row r="47" spans="2:18" ht="15.75">
      <c r="B47" s="96"/>
      <c r="C47" s="97"/>
      <c r="D47" s="92"/>
      <c r="E47" s="91">
        <v>1999</v>
      </c>
      <c r="F47" s="109">
        <v>1</v>
      </c>
      <c r="G47" s="109">
        <v>66</v>
      </c>
      <c r="H47" s="109">
        <v>725</v>
      </c>
      <c r="I47" s="109"/>
      <c r="J47" s="109">
        <v>0</v>
      </c>
      <c r="K47" s="109">
        <v>17</v>
      </c>
      <c r="L47" s="109">
        <v>198</v>
      </c>
      <c r="M47" s="109"/>
      <c r="N47" s="126">
        <f aca="true" t="shared" si="4" ref="N47:P49">F47+J47</f>
        <v>1</v>
      </c>
      <c r="O47" s="126">
        <f t="shared" si="4"/>
        <v>83</v>
      </c>
      <c r="P47" s="131">
        <f t="shared" si="4"/>
        <v>923</v>
      </c>
      <c r="Q47" s="129"/>
      <c r="R47" s="131"/>
    </row>
    <row r="48" spans="2:18" ht="15.75">
      <c r="B48" s="96"/>
      <c r="C48" s="97"/>
      <c r="D48" s="92"/>
      <c r="E48" s="91">
        <v>2000</v>
      </c>
      <c r="F48" s="109">
        <v>1</v>
      </c>
      <c r="G48" s="109">
        <v>68</v>
      </c>
      <c r="H48" s="109">
        <v>810</v>
      </c>
      <c r="I48" s="109"/>
      <c r="J48" s="109">
        <v>0</v>
      </c>
      <c r="K48" s="109">
        <v>12</v>
      </c>
      <c r="L48" s="109">
        <v>124</v>
      </c>
      <c r="M48" s="109"/>
      <c r="N48" s="126">
        <f t="shared" si="4"/>
        <v>1</v>
      </c>
      <c r="O48" s="126">
        <f t="shared" si="4"/>
        <v>80</v>
      </c>
      <c r="P48" s="131">
        <f t="shared" si="4"/>
        <v>934</v>
      </c>
      <c r="Q48" s="129"/>
      <c r="R48" s="131"/>
    </row>
    <row r="49" spans="2:18" ht="15.75">
      <c r="B49" s="96"/>
      <c r="C49" s="97"/>
      <c r="D49" s="92"/>
      <c r="E49" s="140" t="s">
        <v>114</v>
      </c>
      <c r="F49" s="109">
        <v>0</v>
      </c>
      <c r="G49" s="109">
        <v>51</v>
      </c>
      <c r="H49" s="109">
        <v>707</v>
      </c>
      <c r="I49" s="109"/>
      <c r="J49" s="109">
        <v>0</v>
      </c>
      <c r="K49" s="109">
        <v>11</v>
      </c>
      <c r="L49" s="109">
        <v>116</v>
      </c>
      <c r="M49" s="109"/>
      <c r="N49" s="126">
        <f t="shared" si="4"/>
        <v>0</v>
      </c>
      <c r="O49" s="126">
        <f t="shared" si="4"/>
        <v>62</v>
      </c>
      <c r="P49" s="131">
        <f t="shared" si="4"/>
        <v>823</v>
      </c>
      <c r="Q49" s="129"/>
      <c r="R49" s="131"/>
    </row>
    <row r="50" spans="2:18" ht="15">
      <c r="B50" s="96"/>
      <c r="C50" s="97"/>
      <c r="E50" s="140" t="s">
        <v>95</v>
      </c>
      <c r="F50" s="127" t="str">
        <f>IF(F48&gt;$F$78,(F49-F48)/F48,$F$79)</f>
        <v>*</v>
      </c>
      <c r="G50" s="127">
        <f>IF(G48&gt;$F$78,(G49-G48)/G48,$F$79)</f>
        <v>-0.25</v>
      </c>
      <c r="H50" s="127">
        <f>IF(H48&gt;$F$78,(H49-H48)/H48,$F$79)</f>
        <v>-0.1271604938271605</v>
      </c>
      <c r="I50" s="111"/>
      <c r="J50" s="127" t="str">
        <f>IF(J48&gt;$F$78,(J49-J48)/J48,$F$79)</f>
        <v>*</v>
      </c>
      <c r="K50" s="127" t="str">
        <f>IF(K48&gt;$F$78,(K49-K48)/K48,$F$79)</f>
        <v>*</v>
      </c>
      <c r="L50" s="127">
        <f>IF(L48&gt;$F$78,(L49-L48)/L48,$F$79)</f>
        <v>-0.06451612903225806</v>
      </c>
      <c r="M50" s="111"/>
      <c r="N50" s="127" t="str">
        <f>IF(N48&gt;$F$78,(N49-N48)/N48,$F$79)</f>
        <v>*</v>
      </c>
      <c r="O50" s="127">
        <f>IF(O48&gt;$F$78,(O49-O48)/O48,$F$79)</f>
        <v>-0.225</v>
      </c>
      <c r="P50" s="133">
        <f>IF(P48&gt;$F$78,(P49-P48)/P48,$F$79)</f>
        <v>-0.11884368308351177</v>
      </c>
      <c r="Q50" s="128"/>
      <c r="R50" s="133"/>
    </row>
    <row r="51" spans="2:18" ht="15">
      <c r="B51" s="96"/>
      <c r="C51" s="97"/>
      <c r="E51" s="140" t="s">
        <v>37</v>
      </c>
      <c r="F51" s="127" t="str">
        <f>IF(F45&gt;$F$78,(F49-F45)/F45,$F$79)</f>
        <v>*</v>
      </c>
      <c r="G51" s="127">
        <f>IF(G45&gt;$F$78,(G49-G45)/G45,$F$79)</f>
        <v>-0.3218085106382979</v>
      </c>
      <c r="H51" s="127">
        <f>IF(H45&gt;$F$78,(H49-H45)/H45,$F$79)</f>
        <v>-0.15309056061332052</v>
      </c>
      <c r="I51" s="111"/>
      <c r="J51" s="127" t="str">
        <f>IF(J45&gt;$F$78,(J49-J45)/J45,$F$79)</f>
        <v>*</v>
      </c>
      <c r="K51" s="127" t="str">
        <f>IF(K45&gt;$F$78,(K49-K45)/K45,$F$79)</f>
        <v>*</v>
      </c>
      <c r="L51" s="127">
        <f>IF(L45&gt;$F$78,(L49-L45)/L45,$F$79)</f>
        <v>-0.3317972350230414</v>
      </c>
      <c r="M51" s="111"/>
      <c r="N51" s="127" t="str">
        <f>IF(N45&gt;$F$78,(N49-N45)/N45,$F$79)</f>
        <v>*</v>
      </c>
      <c r="O51" s="127">
        <f>IF(O45&gt;$F$78,(O49-O45)/O45,$F$79)</f>
        <v>-0.3568464730290457</v>
      </c>
      <c r="P51" s="133">
        <f>IF(P45&gt;$F$78,(P49-P45)/P45,$F$79)</f>
        <v>-0.18385561285204283</v>
      </c>
      <c r="Q51" s="128"/>
      <c r="R51" s="133"/>
    </row>
    <row r="52" spans="2:18" ht="6" customHeight="1">
      <c r="B52" s="96"/>
      <c r="C52" s="97"/>
      <c r="D52" s="92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12"/>
      <c r="R52" s="134"/>
    </row>
    <row r="53" spans="2:18" ht="15.75">
      <c r="B53" s="96"/>
      <c r="C53" s="97"/>
      <c r="D53" s="92" t="s">
        <v>97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34"/>
      <c r="Q53" s="112"/>
      <c r="R53" s="134"/>
    </row>
    <row r="54" spans="2:18" ht="15">
      <c r="B54" s="96"/>
      <c r="C54" s="97"/>
      <c r="D54" s="74"/>
      <c r="E54" s="91" t="s">
        <v>93</v>
      </c>
      <c r="F54" s="109">
        <v>3.2</v>
      </c>
      <c r="G54" s="109">
        <v>80.8</v>
      </c>
      <c r="H54" s="109">
        <v>606.6</v>
      </c>
      <c r="I54" s="109"/>
      <c r="J54" s="109">
        <v>16.8</v>
      </c>
      <c r="K54" s="109">
        <v>179.4</v>
      </c>
      <c r="L54" s="109">
        <v>737.4</v>
      </c>
      <c r="M54" s="109"/>
      <c r="N54" s="126">
        <f>F54+J54</f>
        <v>20</v>
      </c>
      <c r="O54" s="126">
        <f>G54+K54</f>
        <v>260.2</v>
      </c>
      <c r="P54" s="131">
        <f>H54+L54</f>
        <v>1344</v>
      </c>
      <c r="Q54" s="129"/>
      <c r="R54" s="131"/>
    </row>
    <row r="55" spans="2:18" ht="3.75" customHeight="1">
      <c r="B55" s="96"/>
      <c r="C55" s="97"/>
      <c r="D55" s="74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2"/>
      <c r="Q55" s="110"/>
      <c r="R55" s="132"/>
    </row>
    <row r="56" spans="2:18" ht="15">
      <c r="B56" s="96"/>
      <c r="C56" s="97"/>
      <c r="D56" s="113"/>
      <c r="E56" s="91">
        <v>1999</v>
      </c>
      <c r="F56" s="109">
        <v>2</v>
      </c>
      <c r="G56" s="109">
        <v>69</v>
      </c>
      <c r="H56" s="109">
        <v>642</v>
      </c>
      <c r="I56" s="109"/>
      <c r="J56" s="109">
        <v>11</v>
      </c>
      <c r="K56" s="109">
        <v>156</v>
      </c>
      <c r="L56" s="109">
        <v>726</v>
      </c>
      <c r="M56" s="109"/>
      <c r="N56" s="126">
        <f aca="true" t="shared" si="5" ref="N56:P58">F56+J56</f>
        <v>13</v>
      </c>
      <c r="O56" s="126">
        <f t="shared" si="5"/>
        <v>225</v>
      </c>
      <c r="P56" s="131">
        <f t="shared" si="5"/>
        <v>1368</v>
      </c>
      <c r="Q56" s="129"/>
      <c r="R56" s="131"/>
    </row>
    <row r="57" spans="2:18" ht="15">
      <c r="B57" s="96"/>
      <c r="C57" s="97"/>
      <c r="D57" s="113"/>
      <c r="E57" s="91">
        <v>2000</v>
      </c>
      <c r="F57" s="109">
        <v>3</v>
      </c>
      <c r="G57" s="109">
        <v>58</v>
      </c>
      <c r="H57" s="109">
        <v>650</v>
      </c>
      <c r="I57" s="109"/>
      <c r="J57" s="109">
        <v>16</v>
      </c>
      <c r="K57" s="109">
        <v>130</v>
      </c>
      <c r="L57" s="109">
        <v>661</v>
      </c>
      <c r="M57" s="109"/>
      <c r="N57" s="126">
        <f t="shared" si="5"/>
        <v>19</v>
      </c>
      <c r="O57" s="126">
        <f t="shared" si="5"/>
        <v>188</v>
      </c>
      <c r="P57" s="131">
        <f t="shared" si="5"/>
        <v>1311</v>
      </c>
      <c r="Q57" s="129"/>
      <c r="R57" s="131"/>
    </row>
    <row r="58" spans="2:18" ht="15">
      <c r="B58" s="96"/>
      <c r="C58" s="97"/>
      <c r="D58" s="113"/>
      <c r="E58" s="140" t="s">
        <v>114</v>
      </c>
      <c r="F58" s="109">
        <v>2</v>
      </c>
      <c r="G58" s="109">
        <v>52</v>
      </c>
      <c r="H58" s="109">
        <v>607</v>
      </c>
      <c r="I58" s="109"/>
      <c r="J58" s="109">
        <v>17</v>
      </c>
      <c r="K58" s="109">
        <v>149</v>
      </c>
      <c r="L58" s="109">
        <v>687</v>
      </c>
      <c r="M58" s="109"/>
      <c r="N58" s="126">
        <f t="shared" si="5"/>
        <v>19</v>
      </c>
      <c r="O58" s="126">
        <f t="shared" si="5"/>
        <v>201</v>
      </c>
      <c r="P58" s="131">
        <f t="shared" si="5"/>
        <v>1294</v>
      </c>
      <c r="Q58" s="129"/>
      <c r="R58" s="131"/>
    </row>
    <row r="59" spans="2:18" ht="15">
      <c r="B59" s="96"/>
      <c r="C59" s="97"/>
      <c r="E59" s="140" t="s">
        <v>95</v>
      </c>
      <c r="F59" s="127" t="str">
        <f>IF(F57&gt;$F$78,(F58-F57)/F57,$F$79)</f>
        <v>*</v>
      </c>
      <c r="G59" s="127">
        <f>IF(G57&gt;$F$78,(G58-G57)/G57,$F$79)</f>
        <v>-0.10344827586206896</v>
      </c>
      <c r="H59" s="127">
        <f>IF(H57&gt;$F$78,(H58-H57)/H57,$F$79)</f>
        <v>-0.06615384615384616</v>
      </c>
      <c r="I59" s="111"/>
      <c r="J59" s="127" t="str">
        <f>IF(J57&gt;$F$78,(J58-J57)/J57,$F$79)</f>
        <v>*</v>
      </c>
      <c r="K59" s="127">
        <f>IF(K57&gt;$F$78,(K58-K57)/K57,$F$79)</f>
        <v>0.14615384615384616</v>
      </c>
      <c r="L59" s="127">
        <f>IF(L57&gt;$F$78,(L58-L57)/L57,$F$79)</f>
        <v>0.039334341906202726</v>
      </c>
      <c r="M59" s="111"/>
      <c r="N59" s="127" t="str">
        <f>IF(N57&gt;$F$78,(N58-N57)/N57,$F$79)</f>
        <v>*</v>
      </c>
      <c r="O59" s="127">
        <f>IF(O57&gt;$F$78,(O58-O57)/O57,$F$79)</f>
        <v>0.06914893617021277</v>
      </c>
      <c r="P59" s="133">
        <f>IF(P57&gt;$F$78,(P58-P57)/P57,$F$79)</f>
        <v>-0.012967200610221205</v>
      </c>
      <c r="Q59" s="128"/>
      <c r="R59" s="133"/>
    </row>
    <row r="60" spans="2:18" ht="15">
      <c r="B60" s="96"/>
      <c r="C60" s="97"/>
      <c r="E60" s="140" t="s">
        <v>37</v>
      </c>
      <c r="F60" s="127" t="str">
        <f>IF(F54&gt;$F$78,(F58-F54)/F54,$F$79)</f>
        <v>*</v>
      </c>
      <c r="G60" s="127">
        <f>IF(G54&gt;$F$78,(G58-G54)/G54,$F$79)</f>
        <v>-0.3564356435643564</v>
      </c>
      <c r="H60" s="127">
        <f>IF(H54&gt;$F$78,(H58-H54)/H54,$F$79)</f>
        <v>0.0006594131223210967</v>
      </c>
      <c r="I60" s="111"/>
      <c r="J60" s="127" t="str">
        <f>IF(J54&gt;$F$78,(J58-J54)/J54,$F$79)</f>
        <v>*</v>
      </c>
      <c r="K60" s="127">
        <f>IF(K54&gt;$F$78,(K58-K54)/K54,$F$79)</f>
        <v>-0.169453734671126</v>
      </c>
      <c r="L60" s="127">
        <f>IF(L54&gt;$F$78,(L58-L54)/L54,$F$79)</f>
        <v>-0.06834825061025221</v>
      </c>
      <c r="M60" s="111"/>
      <c r="N60" s="127" t="str">
        <f>IF(N54&gt;$F$78,(N58-N54)/N54,$F$79)</f>
        <v>*</v>
      </c>
      <c r="O60" s="127">
        <f>IF(O54&gt;$F$78,(O58-O54)/O54,$F$79)</f>
        <v>-0.22751729438893156</v>
      </c>
      <c r="P60" s="133">
        <f>IF(P54&gt;$F$78,(P58-P54)/P54,$F$79)</f>
        <v>-0.03720238095238095</v>
      </c>
      <c r="Q60" s="128"/>
      <c r="R60" s="133"/>
    </row>
    <row r="61" spans="2:18" ht="6" customHeight="1">
      <c r="B61" s="96"/>
      <c r="C61" s="97"/>
      <c r="D61" s="113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34"/>
      <c r="Q61" s="112"/>
      <c r="R61" s="134"/>
    </row>
    <row r="62" spans="2:18" ht="15.75">
      <c r="B62" s="96"/>
      <c r="C62" s="97"/>
      <c r="D62" s="114" t="s">
        <v>32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34"/>
      <c r="Q62" s="112"/>
      <c r="R62" s="134"/>
    </row>
    <row r="63" spans="2:18" ht="15">
      <c r="B63" s="96"/>
      <c r="C63" s="97"/>
      <c r="D63" s="74"/>
      <c r="E63" s="91" t="s">
        <v>93</v>
      </c>
      <c r="F63" s="126">
        <f>F9+F18+F27+F36+F45+F54</f>
        <v>115.00000000000001</v>
      </c>
      <c r="G63" s="126">
        <f>G9+G18+G27+G36+G45+G54</f>
        <v>2473.6</v>
      </c>
      <c r="H63" s="126">
        <f>H9+H18+H27+H36+H45+H54</f>
        <v>13481.6</v>
      </c>
      <c r="I63" s="109"/>
      <c r="J63" s="126">
        <f>J9+J18+J27+J36+J45+J54</f>
        <v>263.2</v>
      </c>
      <c r="K63" s="126">
        <f>K9+K18+K27+K36+K45+K54</f>
        <v>2364</v>
      </c>
      <c r="L63" s="126">
        <f>L9+L18+L27+L36+L45+L54</f>
        <v>8834.2</v>
      </c>
      <c r="M63" s="109"/>
      <c r="N63" s="126">
        <f>F63+J63</f>
        <v>378.2</v>
      </c>
      <c r="O63" s="126">
        <f>G63+K63</f>
        <v>4837.6</v>
      </c>
      <c r="P63" s="131">
        <f>H63+L63</f>
        <v>22315.800000000003</v>
      </c>
      <c r="Q63" s="129"/>
      <c r="R63" s="131"/>
    </row>
    <row r="64" spans="2:18" ht="3.75" customHeight="1">
      <c r="B64" s="96"/>
      <c r="C64" s="97"/>
      <c r="D64" s="74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32"/>
      <c r="Q64" s="110"/>
      <c r="R64" s="132"/>
    </row>
    <row r="65" spans="2:18" ht="15">
      <c r="B65" s="96"/>
      <c r="C65" s="97"/>
      <c r="E65" s="91">
        <v>1999</v>
      </c>
      <c r="F65" s="126">
        <f aca="true" t="shared" si="6" ref="F65:H67">F11+F20+F29+F38+F47+F56</f>
        <v>101</v>
      </c>
      <c r="G65" s="126">
        <f t="shared" si="6"/>
        <v>2064</v>
      </c>
      <c r="H65" s="126">
        <f t="shared" si="6"/>
        <v>12422</v>
      </c>
      <c r="I65" s="109"/>
      <c r="J65" s="126">
        <f aca="true" t="shared" si="7" ref="J65:L67">J11+J20+J29+J38+J47+J56</f>
        <v>209</v>
      </c>
      <c r="K65" s="126">
        <f t="shared" si="7"/>
        <v>2009</v>
      </c>
      <c r="L65" s="126">
        <f t="shared" si="7"/>
        <v>8576</v>
      </c>
      <c r="M65" s="109"/>
      <c r="N65" s="126">
        <f aca="true" t="shared" si="8" ref="N65:P67">F65+J65</f>
        <v>310</v>
      </c>
      <c r="O65" s="126">
        <f t="shared" si="8"/>
        <v>4073</v>
      </c>
      <c r="P65" s="131">
        <f t="shared" si="8"/>
        <v>20998</v>
      </c>
      <c r="Q65" s="129"/>
      <c r="R65" s="131"/>
    </row>
    <row r="66" spans="2:18" ht="15">
      <c r="B66" s="96"/>
      <c r="C66" s="97"/>
      <c r="E66" s="91">
        <v>2000</v>
      </c>
      <c r="F66" s="126">
        <f t="shared" si="6"/>
        <v>97</v>
      </c>
      <c r="G66" s="126">
        <f t="shared" si="6"/>
        <v>1883</v>
      </c>
      <c r="H66" s="126">
        <f t="shared" si="6"/>
        <v>12236</v>
      </c>
      <c r="I66" s="109"/>
      <c r="J66" s="126">
        <f t="shared" si="7"/>
        <v>229</v>
      </c>
      <c r="K66" s="126">
        <f t="shared" si="7"/>
        <v>2009</v>
      </c>
      <c r="L66" s="126">
        <f t="shared" si="7"/>
        <v>8269</v>
      </c>
      <c r="M66" s="109"/>
      <c r="N66" s="126">
        <f t="shared" si="8"/>
        <v>326</v>
      </c>
      <c r="O66" s="126">
        <f t="shared" si="8"/>
        <v>3892</v>
      </c>
      <c r="P66" s="131">
        <f t="shared" si="8"/>
        <v>20505</v>
      </c>
      <c r="Q66" s="129"/>
      <c r="R66" s="131"/>
    </row>
    <row r="67" spans="2:18" ht="15">
      <c r="B67" s="96"/>
      <c r="C67" s="97"/>
      <c r="E67" s="140" t="s">
        <v>114</v>
      </c>
      <c r="F67" s="126">
        <f t="shared" si="6"/>
        <v>95</v>
      </c>
      <c r="G67" s="126">
        <f t="shared" si="6"/>
        <v>1761</v>
      </c>
      <c r="H67" s="126">
        <f t="shared" si="6"/>
        <v>11684</v>
      </c>
      <c r="I67" s="109"/>
      <c r="J67" s="126">
        <f t="shared" si="7"/>
        <v>252</v>
      </c>
      <c r="K67" s="126">
        <f t="shared" si="7"/>
        <v>1991</v>
      </c>
      <c r="L67" s="126">
        <f t="shared" si="7"/>
        <v>8205</v>
      </c>
      <c r="M67" s="109"/>
      <c r="N67" s="126">
        <f t="shared" si="8"/>
        <v>347</v>
      </c>
      <c r="O67" s="126">
        <f t="shared" si="8"/>
        <v>3752</v>
      </c>
      <c r="P67" s="131">
        <f t="shared" si="8"/>
        <v>19889</v>
      </c>
      <c r="Q67" s="129"/>
      <c r="R67" s="131"/>
    </row>
    <row r="68" spans="2:18" ht="15">
      <c r="B68" s="96"/>
      <c r="C68" s="97"/>
      <c r="E68" s="140" t="s">
        <v>95</v>
      </c>
      <c r="F68" s="127">
        <f>IF(F66&gt;$F$78,(F67-F66)/F66,$F$79)</f>
        <v>-0.020618556701030927</v>
      </c>
      <c r="G68" s="127">
        <f>IF(G66&gt;$F$78,(G67-G66)/G66,$F$79)</f>
        <v>-0.0647902283590016</v>
      </c>
      <c r="H68" s="127">
        <f>IF(H66&gt;$F$78,(H67-H66)/H66,$F$79)</f>
        <v>-0.045112781954887216</v>
      </c>
      <c r="I68" s="111"/>
      <c r="J68" s="127">
        <f>IF(J66&gt;$F$78,(J67-J66)/J66,$F$79)</f>
        <v>0.10043668122270742</v>
      </c>
      <c r="K68" s="127">
        <f>IF(K66&gt;$F$78,(K67-K66)/K66,$F$79)</f>
        <v>-0.008959681433549029</v>
      </c>
      <c r="L68" s="127">
        <f>IF(L66&gt;$F$78,(L67-L66)/L66,$F$79)</f>
        <v>-0.007739750876768654</v>
      </c>
      <c r="M68" s="111"/>
      <c r="N68" s="127">
        <f>IF(N66&gt;$F$78,(N67-N66)/N66,$F$79)</f>
        <v>0.06441717791411043</v>
      </c>
      <c r="O68" s="127">
        <f>IF(O66&gt;$F$78,(O67-O66)/O66,$F$79)</f>
        <v>-0.03597122302158273</v>
      </c>
      <c r="P68" s="133">
        <f>IF(P66&gt;$F$78,(P67-P66)/P66,$F$79)</f>
        <v>-0.030041453304072176</v>
      </c>
      <c r="Q68" s="128"/>
      <c r="R68" s="133"/>
    </row>
    <row r="69" spans="2:18" ht="15">
      <c r="B69" s="96"/>
      <c r="C69" s="97"/>
      <c r="E69" s="140" t="s">
        <v>37</v>
      </c>
      <c r="F69" s="127">
        <f>IF(F63&gt;$F$78,(F67-F63)/F63,$F$79)</f>
        <v>-0.17391304347826098</v>
      </c>
      <c r="G69" s="127">
        <f>IF(G63&gt;$F$78,(G67-G63)/G63,$F$79)</f>
        <v>-0.2880821474773609</v>
      </c>
      <c r="H69" s="127">
        <f>IF(H63&gt;$F$78,(H67-H63)/H63,$F$79)</f>
        <v>-0.1333372893425113</v>
      </c>
      <c r="I69" s="111"/>
      <c r="J69" s="127">
        <f>IF(J63&gt;$F$78,(J67-J63)/J63,$F$79)</f>
        <v>-0.04255319148936166</v>
      </c>
      <c r="K69" s="127">
        <f>IF(K63&gt;$F$78,(K67-K63)/K63,$F$79)</f>
        <v>-0.1577834179357022</v>
      </c>
      <c r="L69" s="127">
        <f>IF(L63&gt;$F$78,(L67-L63)/L63,$F$79)</f>
        <v>-0.07122320074256873</v>
      </c>
      <c r="M69" s="111"/>
      <c r="N69" s="127">
        <f>IF(N63&gt;$F$78,(N67-N63)/N63,$F$79)</f>
        <v>-0.08249603384452668</v>
      </c>
      <c r="O69" s="127">
        <f>IF(O63&gt;$F$78,(O67-O63)/O63,$F$79)</f>
        <v>-0.22440879775095093</v>
      </c>
      <c r="P69" s="133">
        <f>IF(P63&gt;$F$78,(P67-P63)/P63,$F$79)</f>
        <v>-0.10874806191129167</v>
      </c>
      <c r="Q69" s="128"/>
      <c r="R69" s="133"/>
    </row>
    <row r="70" spans="2:18" ht="9" customHeight="1" thickBot="1">
      <c r="B70" s="103"/>
      <c r="C70" s="104"/>
      <c r="D70" s="106"/>
      <c r="E70" s="10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41"/>
      <c r="Q70" s="143"/>
      <c r="R70" s="117"/>
    </row>
    <row r="71" spans="2:18" ht="6" customHeight="1">
      <c r="B71" s="97"/>
      <c r="C71" s="97"/>
      <c r="D71" s="116"/>
      <c r="E71" s="9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 ht="15.75" customHeight="1">
      <c r="B72" s="97"/>
      <c r="C72" s="97"/>
      <c r="D72" s="179" t="s">
        <v>29</v>
      </c>
      <c r="E72" s="9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 ht="6" customHeight="1">
      <c r="B73" s="97"/>
      <c r="C73" s="97"/>
      <c r="D73" s="92"/>
      <c r="E73" s="9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 ht="15.75" customHeight="1">
      <c r="B74" s="97"/>
      <c r="C74" s="97"/>
      <c r="D74" s="175" t="s">
        <v>121</v>
      </c>
      <c r="E74" s="176"/>
      <c r="F74" s="177"/>
      <c r="G74" s="177"/>
      <c r="H74" s="177"/>
      <c r="I74" s="177"/>
      <c r="J74" s="177"/>
      <c r="K74" s="177"/>
      <c r="L74" s="117"/>
      <c r="M74" s="117"/>
      <c r="N74" s="117"/>
      <c r="O74" s="117"/>
      <c r="P74" s="117"/>
      <c r="Q74" s="117"/>
      <c r="R74" s="117"/>
    </row>
    <row r="75" spans="2:18" ht="15.75" customHeight="1">
      <c r="B75" s="97"/>
      <c r="C75" s="97"/>
      <c r="D75" s="178" t="s">
        <v>12</v>
      </c>
      <c r="E75" s="176"/>
      <c r="F75" s="177"/>
      <c r="G75" s="177"/>
      <c r="H75" s="177"/>
      <c r="I75" s="177"/>
      <c r="J75" s="177"/>
      <c r="K75" s="177"/>
      <c r="L75" s="117"/>
      <c r="M75" s="117"/>
      <c r="N75" s="117"/>
      <c r="O75" s="117"/>
      <c r="P75" s="117"/>
      <c r="Q75" s="117"/>
      <c r="R75" s="117"/>
    </row>
    <row r="76" spans="2:18" ht="9" customHeight="1">
      <c r="B76" s="97"/>
      <c r="C76" s="97"/>
      <c r="D76" s="116"/>
      <c r="E76" s="9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4:18" ht="25.5" customHeight="1">
      <c r="D77" s="9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4:6" ht="15" hidden="1">
      <c r="D78" s="91" t="s">
        <v>30</v>
      </c>
      <c r="E78" s="74"/>
      <c r="F78" s="91">
        <v>50</v>
      </c>
    </row>
    <row r="79" spans="4:6" ht="15" hidden="1">
      <c r="D79" s="91" t="s">
        <v>31</v>
      </c>
      <c r="E79" s="74"/>
      <c r="F79" s="120" t="s">
        <v>24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" sqref="B1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19.00390625" style="91" customWidth="1"/>
    <col min="6" max="6" width="8.71093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710937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8.7109375" style="91" customWidth="1"/>
    <col min="15" max="15" width="11.28125" style="91" customWidth="1"/>
    <col min="16" max="16" width="10.00390625" style="91" customWidth="1"/>
    <col min="17" max="17" width="0.9921875" style="91" customWidth="1"/>
    <col min="18" max="18" width="1.1484375" style="91" customWidth="1"/>
    <col min="19" max="19" width="2.57421875" style="91" customWidth="1"/>
    <col min="20" max="20" width="0.99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6" ht="15.75">
      <c r="B2" s="92" t="s">
        <v>106</v>
      </c>
      <c r="C2" s="92"/>
      <c r="D2" s="74"/>
      <c r="P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7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 t="s">
        <v>18</v>
      </c>
      <c r="O4" s="100"/>
      <c r="P4" s="144"/>
      <c r="Q4" s="108"/>
    </row>
    <row r="5" spans="2:17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08"/>
    </row>
    <row r="6" spans="2:17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42"/>
    </row>
    <row r="7" spans="2:17" ht="11.25" customHeight="1">
      <c r="B7" s="96"/>
      <c r="C7" s="97"/>
      <c r="P7" s="97"/>
      <c r="Q7" s="108"/>
    </row>
    <row r="8" spans="2:17" ht="15.75">
      <c r="B8" s="96"/>
      <c r="C8" s="97"/>
      <c r="D8" s="92" t="s">
        <v>19</v>
      </c>
      <c r="P8" s="97"/>
      <c r="Q8" s="108"/>
    </row>
    <row r="9" spans="2:17" ht="15">
      <c r="B9" s="96"/>
      <c r="C9" s="97"/>
      <c r="D9" s="74"/>
      <c r="E9" s="91" t="s">
        <v>93</v>
      </c>
      <c r="F9" s="109">
        <v>11.4</v>
      </c>
      <c r="G9" s="109">
        <v>531.8</v>
      </c>
      <c r="H9" s="109">
        <v>1886.6</v>
      </c>
      <c r="I9" s="109"/>
      <c r="J9" s="109">
        <v>5.2</v>
      </c>
      <c r="K9" s="109">
        <v>30.6</v>
      </c>
      <c r="L9" s="109">
        <v>51.8</v>
      </c>
      <c r="M9" s="109"/>
      <c r="N9" s="126">
        <f>F9+J9</f>
        <v>16.6</v>
      </c>
      <c r="O9" s="126">
        <f>G9+K9</f>
        <v>562.4</v>
      </c>
      <c r="P9" s="131">
        <f>H9+L9</f>
        <v>1938.3999999999999</v>
      </c>
      <c r="Q9" s="108"/>
    </row>
    <row r="10" spans="2:17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08"/>
    </row>
    <row r="11" spans="2:17" ht="15.75">
      <c r="B11" s="96"/>
      <c r="C11" s="97"/>
      <c r="D11" s="92"/>
      <c r="E11" s="91">
        <v>1999</v>
      </c>
      <c r="F11" s="109">
        <v>10</v>
      </c>
      <c r="G11" s="109">
        <v>411</v>
      </c>
      <c r="H11" s="109">
        <v>1586</v>
      </c>
      <c r="I11" s="109"/>
      <c r="J11" s="109">
        <v>7</v>
      </c>
      <c r="K11" s="109">
        <v>19</v>
      </c>
      <c r="L11" s="109">
        <v>31</v>
      </c>
      <c r="M11" s="109"/>
      <c r="N11" s="126">
        <f aca="true" t="shared" si="0" ref="N11:P13">F11+J11</f>
        <v>17</v>
      </c>
      <c r="O11" s="126">
        <f t="shared" si="0"/>
        <v>430</v>
      </c>
      <c r="P11" s="131">
        <f t="shared" si="0"/>
        <v>1617</v>
      </c>
      <c r="Q11" s="108"/>
    </row>
    <row r="12" spans="2:17" ht="15.75">
      <c r="B12" s="96"/>
      <c r="C12" s="97"/>
      <c r="D12" s="92"/>
      <c r="E12" s="91">
        <v>2000</v>
      </c>
      <c r="F12" s="109">
        <v>10</v>
      </c>
      <c r="G12" s="109">
        <v>364</v>
      </c>
      <c r="H12" s="109">
        <v>1452</v>
      </c>
      <c r="I12" s="109"/>
      <c r="J12" s="109">
        <v>3</v>
      </c>
      <c r="K12" s="109">
        <v>14</v>
      </c>
      <c r="L12" s="109">
        <v>34</v>
      </c>
      <c r="M12" s="109"/>
      <c r="N12" s="126">
        <f t="shared" si="0"/>
        <v>13</v>
      </c>
      <c r="O12" s="126">
        <f t="shared" si="0"/>
        <v>378</v>
      </c>
      <c r="P12" s="131">
        <f t="shared" si="0"/>
        <v>1486</v>
      </c>
      <c r="Q12" s="108"/>
    </row>
    <row r="13" spans="2:17" ht="15.75">
      <c r="B13" s="96"/>
      <c r="C13" s="97"/>
      <c r="D13" s="92"/>
      <c r="E13" s="140" t="s">
        <v>114</v>
      </c>
      <c r="F13" s="109">
        <v>12</v>
      </c>
      <c r="G13" s="109">
        <v>342</v>
      </c>
      <c r="H13" s="109">
        <v>1465</v>
      </c>
      <c r="I13" s="109"/>
      <c r="J13" s="109">
        <v>2</v>
      </c>
      <c r="K13" s="109">
        <v>11</v>
      </c>
      <c r="L13" s="109">
        <v>20</v>
      </c>
      <c r="M13" s="109"/>
      <c r="N13" s="126">
        <f t="shared" si="0"/>
        <v>14</v>
      </c>
      <c r="O13" s="126">
        <f t="shared" si="0"/>
        <v>353</v>
      </c>
      <c r="P13" s="131">
        <f t="shared" si="0"/>
        <v>1485</v>
      </c>
      <c r="Q13" s="108"/>
    </row>
    <row r="14" spans="2:17" ht="15">
      <c r="B14" s="96"/>
      <c r="E14" s="140" t="s">
        <v>95</v>
      </c>
      <c r="F14" s="127" t="str">
        <f>IF(F12&gt;=$F$69,(F13-F12)/F12,$F$70)</f>
        <v>*</v>
      </c>
      <c r="G14" s="127">
        <f>IF(G12&gt;=$F$69,(G13-G12)/G12,$F$70)</f>
        <v>-0.06043956043956044</v>
      </c>
      <c r="H14" s="127">
        <f>IF(H12&gt;=$F$69,(H13-H12)/H12,$F$70)</f>
        <v>0.008953168044077135</v>
      </c>
      <c r="I14" s="111"/>
      <c r="J14" s="127" t="str">
        <f>IF(J12&gt;=$F$69,(J13-J12)/J12,$F$70)</f>
        <v>*</v>
      </c>
      <c r="K14" s="127" t="str">
        <f>IF(K12&gt;=$F$69,(K13-K12)/K12,$F$70)</f>
        <v>*</v>
      </c>
      <c r="L14" s="127" t="str">
        <f>IF(L12&gt;=$F$69,(L13-L12)/L12,$F$70)</f>
        <v>*</v>
      </c>
      <c r="M14" s="111"/>
      <c r="N14" s="127" t="str">
        <f>IF(N12&gt;=$F$69,(N13-N12)/N12,$F$70)</f>
        <v>*</v>
      </c>
      <c r="O14" s="127">
        <f>IF(O12&gt;=$F$69,(O13-O12)/O12,$F$70)</f>
        <v>-0.06613756613756613</v>
      </c>
      <c r="P14" s="133">
        <f>IF(P12&gt;=$F$69,(P13-P12)/P12,$F$70)</f>
        <v>-0.0006729475100942127</v>
      </c>
      <c r="Q14" s="108"/>
    </row>
    <row r="15" spans="2:17" ht="15">
      <c r="B15" s="96"/>
      <c r="C15" s="97"/>
      <c r="E15" s="140" t="s">
        <v>37</v>
      </c>
      <c r="F15" s="127" t="str">
        <f>IF(F9&gt;=$F$69,(F13-F9)/F9,$F$70)</f>
        <v>*</v>
      </c>
      <c r="G15" s="127">
        <f>IF(G9&gt;=$F$69,(G13-G9)/G9,$F$70)</f>
        <v>-0.35690109063557723</v>
      </c>
      <c r="H15" s="127">
        <f>IF(H9&gt;=$F$69,(H13-H9)/H9,$F$70)</f>
        <v>-0.2234707940209901</v>
      </c>
      <c r="I15" s="111"/>
      <c r="J15" s="127" t="str">
        <f>IF(J9&gt;=$F$69,(J13-J9)/J9,$F$70)</f>
        <v>*</v>
      </c>
      <c r="K15" s="127" t="str">
        <f>IF(K9&gt;=$F$69,(K13-K9)/K9,$F$70)</f>
        <v>*</v>
      </c>
      <c r="L15" s="127">
        <f>IF(L9&gt;=$F$69,(L13-L9)/L9,$F$70)</f>
        <v>-0.6138996138996139</v>
      </c>
      <c r="M15" s="111"/>
      <c r="N15" s="127" t="str">
        <f>IF(N9&gt;=$F$69,(N13-N9)/N9,$F$70)</f>
        <v>*</v>
      </c>
      <c r="O15" s="127">
        <f>IF(O9&gt;=$F$69,(O13-O9)/O9,$F$70)</f>
        <v>-0.3723328591749644</v>
      </c>
      <c r="P15" s="133">
        <f>IF(P9&gt;=$F$69,(P13-P9)/P9,$F$70)</f>
        <v>-0.23390425092860084</v>
      </c>
      <c r="Q15" s="108"/>
    </row>
    <row r="16" spans="2:17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08"/>
    </row>
    <row r="17" spans="2:17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34"/>
      <c r="Q17" s="108"/>
    </row>
    <row r="18" spans="2:17" ht="15">
      <c r="B18" s="96"/>
      <c r="C18" s="97"/>
      <c r="D18" s="74"/>
      <c r="E18" s="91" t="s">
        <v>93</v>
      </c>
      <c r="F18" s="109">
        <v>2</v>
      </c>
      <c r="G18" s="109">
        <v>86</v>
      </c>
      <c r="H18" s="109">
        <v>496.6</v>
      </c>
      <c r="I18" s="109"/>
      <c r="J18" s="109">
        <v>1.4</v>
      </c>
      <c r="K18" s="109">
        <v>13.8</v>
      </c>
      <c r="L18" s="109">
        <v>40</v>
      </c>
      <c r="M18" s="109"/>
      <c r="N18" s="126">
        <f>F18+J18</f>
        <v>3.4</v>
      </c>
      <c r="O18" s="126">
        <f>G18+K18</f>
        <v>99.8</v>
      </c>
      <c r="P18" s="131">
        <f>H18+L18</f>
        <v>536.6</v>
      </c>
      <c r="Q18" s="108"/>
    </row>
    <row r="19" spans="2:17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08"/>
    </row>
    <row r="20" spans="2:17" ht="15.75">
      <c r="B20" s="96"/>
      <c r="C20" s="97"/>
      <c r="D20" s="92"/>
      <c r="E20" s="91">
        <v>1999</v>
      </c>
      <c r="F20" s="109">
        <v>0</v>
      </c>
      <c r="G20" s="109">
        <v>62</v>
      </c>
      <c r="H20" s="109">
        <v>349</v>
      </c>
      <c r="I20" s="109"/>
      <c r="J20" s="109">
        <v>1</v>
      </c>
      <c r="K20" s="109">
        <v>7</v>
      </c>
      <c r="L20" s="109">
        <v>25</v>
      </c>
      <c r="M20" s="109"/>
      <c r="N20" s="126">
        <f aca="true" t="shared" si="1" ref="N20:P22">F20+J20</f>
        <v>1</v>
      </c>
      <c r="O20" s="126">
        <f t="shared" si="1"/>
        <v>69</v>
      </c>
      <c r="P20" s="131">
        <f t="shared" si="1"/>
        <v>374</v>
      </c>
      <c r="Q20" s="108"/>
    </row>
    <row r="21" spans="2:17" ht="15.75">
      <c r="B21" s="96"/>
      <c r="C21" s="97"/>
      <c r="D21" s="92"/>
      <c r="E21" s="91">
        <v>2000</v>
      </c>
      <c r="F21" s="109">
        <v>3</v>
      </c>
      <c r="G21" s="109">
        <v>58</v>
      </c>
      <c r="H21" s="109">
        <v>310</v>
      </c>
      <c r="I21" s="109"/>
      <c r="J21" s="109">
        <v>1</v>
      </c>
      <c r="K21" s="109">
        <v>7</v>
      </c>
      <c r="L21" s="109">
        <v>20</v>
      </c>
      <c r="M21" s="109"/>
      <c r="N21" s="126">
        <f t="shared" si="1"/>
        <v>4</v>
      </c>
      <c r="O21" s="126">
        <f t="shared" si="1"/>
        <v>65</v>
      </c>
      <c r="P21" s="131">
        <f t="shared" si="1"/>
        <v>330</v>
      </c>
      <c r="Q21" s="108"/>
    </row>
    <row r="22" spans="2:17" ht="15.75">
      <c r="B22" s="96"/>
      <c r="C22" s="97"/>
      <c r="D22" s="92"/>
      <c r="E22" s="140" t="s">
        <v>114</v>
      </c>
      <c r="F22" s="109">
        <v>4</v>
      </c>
      <c r="G22" s="109">
        <v>50</v>
      </c>
      <c r="H22" s="109">
        <v>283</v>
      </c>
      <c r="I22" s="109"/>
      <c r="J22" s="109">
        <v>0</v>
      </c>
      <c r="K22" s="109">
        <v>6</v>
      </c>
      <c r="L22" s="109">
        <v>26</v>
      </c>
      <c r="M22" s="109"/>
      <c r="N22" s="126">
        <f t="shared" si="1"/>
        <v>4</v>
      </c>
      <c r="O22" s="126">
        <f t="shared" si="1"/>
        <v>56</v>
      </c>
      <c r="P22" s="131">
        <f t="shared" si="1"/>
        <v>309</v>
      </c>
      <c r="Q22" s="108"/>
    </row>
    <row r="23" spans="2:17" ht="15">
      <c r="B23" s="96"/>
      <c r="C23" s="97"/>
      <c r="E23" s="140" t="s">
        <v>95</v>
      </c>
      <c r="F23" s="127" t="str">
        <f>IF(F21&gt;=$F$69,(F22-F21)/F21,$F$70)</f>
        <v>*</v>
      </c>
      <c r="G23" s="127">
        <f>IF(G21&gt;=$F$69,(G22-G21)/G21,$F$70)</f>
        <v>-0.13793103448275862</v>
      </c>
      <c r="H23" s="127">
        <f>IF(H21&gt;=$F$69,(H22-H21)/H21,$F$70)</f>
        <v>-0.08709677419354839</v>
      </c>
      <c r="I23" s="111"/>
      <c r="J23" s="127" t="str">
        <f>IF(J21&gt;=$F$69,(J22-J21)/J21,$F$70)</f>
        <v>*</v>
      </c>
      <c r="K23" s="127" t="str">
        <f>IF(K21&gt;=$F$69,(K22-K21)/K21,$F$70)</f>
        <v>*</v>
      </c>
      <c r="L23" s="127" t="str">
        <f>IF(L21&gt;=$F$69,(L22-L21)/L21,$F$70)</f>
        <v>*</v>
      </c>
      <c r="M23" s="111"/>
      <c r="N23" s="127" t="str">
        <f>IF(N21&gt;=$F$69,(N22-N21)/N21,$F$70)</f>
        <v>*</v>
      </c>
      <c r="O23" s="127">
        <f>IF(O21&gt;=$F$69,(O22-O21)/O21,$F$70)</f>
        <v>-0.13846153846153847</v>
      </c>
      <c r="P23" s="133">
        <f>IF(P21&gt;=$F$69,(P22-P21)/P21,$F$70)</f>
        <v>-0.06363636363636363</v>
      </c>
      <c r="Q23" s="108"/>
    </row>
    <row r="24" spans="2:17" ht="15">
      <c r="B24" s="96"/>
      <c r="C24" s="97"/>
      <c r="E24" s="140" t="s">
        <v>37</v>
      </c>
      <c r="F24" s="127" t="str">
        <f>IF(F18&gt;=$F$69,(F22-F18)/F18,$F$70)</f>
        <v>*</v>
      </c>
      <c r="G24" s="127">
        <f>IF(G18&gt;=$F$69,(G22-G18)/G18,$F$70)</f>
        <v>-0.4186046511627907</v>
      </c>
      <c r="H24" s="127">
        <f>IF(H18&gt;=$F$69,(H22-H18)/H18,$F$70)</f>
        <v>-0.43012484897301656</v>
      </c>
      <c r="I24" s="111"/>
      <c r="J24" s="127" t="str">
        <f>IF(J18&gt;=$F$69,(J22-J18)/J18,$F$70)</f>
        <v>*</v>
      </c>
      <c r="K24" s="127" t="str">
        <f>IF(K18&gt;=$F$69,(K22-K18)/K18,$F$70)</f>
        <v>*</v>
      </c>
      <c r="L24" s="127" t="str">
        <f>IF(L18&gt;=$F$69,(L22-L18)/L18,$F$70)</f>
        <v>*</v>
      </c>
      <c r="M24" s="111"/>
      <c r="N24" s="127" t="str">
        <f>IF(N18&gt;=$F$69,(N22-N18)/N18,$F$70)</f>
        <v>*</v>
      </c>
      <c r="O24" s="127">
        <f>IF(O18&gt;=$F$69,(O22-O18)/O18,$F$70)</f>
        <v>-0.43887775551102204</v>
      </c>
      <c r="P24" s="133">
        <f>IF(P18&gt;=$F$69,(P22-P18)/P18,$F$70)</f>
        <v>-0.42415206857994786</v>
      </c>
      <c r="Q24" s="108"/>
    </row>
    <row r="25" spans="2:17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08"/>
    </row>
    <row r="26" spans="2:17" ht="15.75">
      <c r="B26" s="96"/>
      <c r="C26" s="97"/>
      <c r="D26" s="92" t="s">
        <v>22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34"/>
      <c r="Q26" s="108"/>
    </row>
    <row r="27" spans="2:17" ht="15">
      <c r="B27" s="96"/>
      <c r="C27" s="97"/>
      <c r="D27" s="74"/>
      <c r="E27" s="91" t="s">
        <v>93</v>
      </c>
      <c r="F27" s="109">
        <v>1.6</v>
      </c>
      <c r="G27" s="109">
        <v>50.2</v>
      </c>
      <c r="H27" s="109">
        <v>540.8</v>
      </c>
      <c r="I27" s="109"/>
      <c r="J27" s="109">
        <v>6.8</v>
      </c>
      <c r="K27" s="109">
        <v>94.4</v>
      </c>
      <c r="L27" s="109">
        <v>553</v>
      </c>
      <c r="M27" s="109"/>
      <c r="N27" s="126">
        <f>F27+J27</f>
        <v>8.4</v>
      </c>
      <c r="O27" s="126">
        <f>G27+K27</f>
        <v>144.60000000000002</v>
      </c>
      <c r="P27" s="131">
        <f>H27+L27</f>
        <v>1093.8</v>
      </c>
      <c r="Q27" s="108"/>
    </row>
    <row r="28" spans="2:17" ht="3.75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08"/>
    </row>
    <row r="29" spans="2:17" ht="15.75">
      <c r="B29" s="96"/>
      <c r="C29" s="97"/>
      <c r="D29" s="92"/>
      <c r="E29" s="91">
        <v>1999</v>
      </c>
      <c r="F29" s="109">
        <v>1</v>
      </c>
      <c r="G29" s="109">
        <v>34</v>
      </c>
      <c r="H29" s="109">
        <v>465</v>
      </c>
      <c r="I29" s="109"/>
      <c r="J29" s="109">
        <v>5</v>
      </c>
      <c r="K29" s="109">
        <v>74</v>
      </c>
      <c r="L29" s="109">
        <v>516</v>
      </c>
      <c r="M29" s="109"/>
      <c r="N29" s="126">
        <f aca="true" t="shared" si="2" ref="N29:P31">F29+J29</f>
        <v>6</v>
      </c>
      <c r="O29" s="126">
        <f t="shared" si="2"/>
        <v>108</v>
      </c>
      <c r="P29" s="131">
        <f t="shared" si="2"/>
        <v>981</v>
      </c>
      <c r="Q29" s="108"/>
    </row>
    <row r="30" spans="2:17" ht="15.75">
      <c r="B30" s="96"/>
      <c r="C30" s="97"/>
      <c r="D30" s="92"/>
      <c r="E30" s="91">
        <v>2000</v>
      </c>
      <c r="F30" s="109">
        <v>0</v>
      </c>
      <c r="G30" s="109">
        <v>17</v>
      </c>
      <c r="H30" s="109">
        <v>486</v>
      </c>
      <c r="I30" s="109"/>
      <c r="J30" s="109">
        <v>4</v>
      </c>
      <c r="K30" s="109">
        <v>77</v>
      </c>
      <c r="L30" s="109">
        <v>478</v>
      </c>
      <c r="M30" s="109"/>
      <c r="N30" s="126">
        <f t="shared" si="2"/>
        <v>4</v>
      </c>
      <c r="O30" s="126">
        <f t="shared" si="2"/>
        <v>94</v>
      </c>
      <c r="P30" s="131">
        <f t="shared" si="2"/>
        <v>964</v>
      </c>
      <c r="Q30" s="108"/>
    </row>
    <row r="31" spans="2:17" ht="15.75">
      <c r="B31" s="96"/>
      <c r="C31" s="97"/>
      <c r="D31" s="92"/>
      <c r="E31" s="140" t="s">
        <v>114</v>
      </c>
      <c r="F31" s="109">
        <v>0</v>
      </c>
      <c r="G31" s="109">
        <v>29</v>
      </c>
      <c r="H31" s="109">
        <v>475</v>
      </c>
      <c r="I31" s="109"/>
      <c r="J31" s="109">
        <v>2</v>
      </c>
      <c r="K31" s="109">
        <v>80</v>
      </c>
      <c r="L31" s="109">
        <v>473</v>
      </c>
      <c r="M31" s="109"/>
      <c r="N31" s="126">
        <f t="shared" si="2"/>
        <v>2</v>
      </c>
      <c r="O31" s="126">
        <f t="shared" si="2"/>
        <v>109</v>
      </c>
      <c r="P31" s="131">
        <f t="shared" si="2"/>
        <v>948</v>
      </c>
      <c r="Q31" s="108"/>
    </row>
    <row r="32" spans="2:17" ht="15">
      <c r="B32" s="96"/>
      <c r="C32" s="97"/>
      <c r="E32" s="140" t="s">
        <v>95</v>
      </c>
      <c r="F32" s="127" t="str">
        <f>IF(F30&gt;=$F$69,(F31-F30)/F30,$F$70)</f>
        <v>*</v>
      </c>
      <c r="G32" s="127" t="str">
        <f>IF(G30&gt;=$F$69,(G31-G30)/G30,$F$70)</f>
        <v>*</v>
      </c>
      <c r="H32" s="127">
        <f>IF(H30&gt;=$F$69,(H31-H30)/H30,$F$70)</f>
        <v>-0.02263374485596708</v>
      </c>
      <c r="I32" s="111"/>
      <c r="J32" s="127" t="str">
        <f>IF(J30&gt;=$F$69,(J31-J30)/J30,$F$70)</f>
        <v>*</v>
      </c>
      <c r="K32" s="127">
        <f>IF(K30&gt;=$F$69,(K31-K30)/K30,$F$70)</f>
        <v>0.03896103896103896</v>
      </c>
      <c r="L32" s="127">
        <f>IF(L30&gt;=$F$69,(L31-L30)/L30,$F$70)</f>
        <v>-0.010460251046025104</v>
      </c>
      <c r="M32" s="111"/>
      <c r="N32" s="127" t="str">
        <f>IF(N30&gt;=$F$69,(N31-N30)/N30,$F$70)</f>
        <v>*</v>
      </c>
      <c r="O32" s="127">
        <f>IF(O30&gt;=$F$69,(O31-O30)/O30,$F$70)</f>
        <v>0.1595744680851064</v>
      </c>
      <c r="P32" s="133">
        <f>IF(P30&gt;=$F$69,(P31-P30)/P30,$F$70)</f>
        <v>-0.016597510373443983</v>
      </c>
      <c r="Q32" s="108"/>
    </row>
    <row r="33" spans="2:17" ht="15">
      <c r="B33" s="96"/>
      <c r="C33" s="97"/>
      <c r="E33" s="140" t="s">
        <v>37</v>
      </c>
      <c r="F33" s="127" t="str">
        <f>IF(F27&gt;=$F$69,(F31-F27)/F27,$F$70)</f>
        <v>*</v>
      </c>
      <c r="G33" s="127">
        <f>IF(G27&gt;=$F$69,(G31-G27)/G27,$F$70)</f>
        <v>-0.42231075697211157</v>
      </c>
      <c r="H33" s="127">
        <f>IF(H27&gt;=$F$69,(H31-H27)/H27,$F$70)</f>
        <v>-0.12167159763313602</v>
      </c>
      <c r="I33" s="111"/>
      <c r="J33" s="127" t="str">
        <f>IF(J27&gt;=$F$69,(J31-J27)/J27,$F$70)</f>
        <v>*</v>
      </c>
      <c r="K33" s="127">
        <f>IF(K27&gt;=$F$69,(K31-K27)/K27,$F$70)</f>
        <v>-0.15254237288135597</v>
      </c>
      <c r="L33" s="127">
        <f>IF(L27&gt;=$F$69,(L31-L27)/L27,$F$70)</f>
        <v>-0.14466546112115733</v>
      </c>
      <c r="M33" s="111"/>
      <c r="N33" s="127" t="str">
        <f>IF(N27&gt;=$F$69,(N31-N27)/N27,$F$70)</f>
        <v>*</v>
      </c>
      <c r="O33" s="127">
        <f>IF(O27&gt;=$F$69,(O31-O27)/O27,$F$70)</f>
        <v>-0.24619640387275255</v>
      </c>
      <c r="P33" s="133">
        <f>IF(P27&gt;=$F$69,(P31-P27)/P27,$F$70)</f>
        <v>-0.13329676357652218</v>
      </c>
      <c r="Q33" s="108"/>
    </row>
    <row r="34" spans="2:17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08"/>
    </row>
    <row r="35" spans="2:17" ht="15.75">
      <c r="B35" s="96"/>
      <c r="C35" s="97"/>
      <c r="D35" s="92" t="s">
        <v>28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34"/>
      <c r="Q35" s="108"/>
    </row>
    <row r="36" spans="2:17" ht="15">
      <c r="B36" s="96"/>
      <c r="C36" s="97"/>
      <c r="D36" s="74"/>
      <c r="E36" s="91" t="s">
        <v>93</v>
      </c>
      <c r="F36" s="109">
        <v>1</v>
      </c>
      <c r="G36" s="109">
        <v>8.6</v>
      </c>
      <c r="H36" s="109">
        <v>136.8</v>
      </c>
      <c r="I36" s="109"/>
      <c r="J36" s="109">
        <v>0.2</v>
      </c>
      <c r="K36" s="109">
        <v>2.8</v>
      </c>
      <c r="L36" s="109">
        <v>44.4</v>
      </c>
      <c r="M36" s="109"/>
      <c r="N36" s="126">
        <f>F36+J36</f>
        <v>1.2</v>
      </c>
      <c r="O36" s="126">
        <f>G36+K36</f>
        <v>11.399999999999999</v>
      </c>
      <c r="P36" s="131">
        <f>H36+L36</f>
        <v>181.20000000000002</v>
      </c>
      <c r="Q36" s="108"/>
    </row>
    <row r="37" spans="2:17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08"/>
    </row>
    <row r="38" spans="2:17" ht="15.75">
      <c r="B38" s="96"/>
      <c r="C38" s="97"/>
      <c r="D38" s="92"/>
      <c r="E38" s="91">
        <v>1999</v>
      </c>
      <c r="F38" s="109">
        <v>0</v>
      </c>
      <c r="G38" s="109">
        <v>2</v>
      </c>
      <c r="H38" s="109">
        <v>103</v>
      </c>
      <c r="I38" s="109"/>
      <c r="J38" s="109">
        <v>0</v>
      </c>
      <c r="K38" s="109">
        <v>0</v>
      </c>
      <c r="L38" s="109">
        <v>41</v>
      </c>
      <c r="M38" s="109"/>
      <c r="N38" s="126">
        <f aca="true" t="shared" si="3" ref="N38:P40">F38+J38</f>
        <v>0</v>
      </c>
      <c r="O38" s="126">
        <f t="shared" si="3"/>
        <v>2</v>
      </c>
      <c r="P38" s="131">
        <f t="shared" si="3"/>
        <v>144</v>
      </c>
      <c r="Q38" s="108"/>
    </row>
    <row r="39" spans="2:17" ht="15.75">
      <c r="B39" s="96"/>
      <c r="C39" s="97"/>
      <c r="D39" s="92"/>
      <c r="E39" s="91">
        <v>2000</v>
      </c>
      <c r="F39" s="109">
        <v>0</v>
      </c>
      <c r="G39" s="109">
        <v>6</v>
      </c>
      <c r="H39" s="109">
        <v>119</v>
      </c>
      <c r="I39" s="109"/>
      <c r="J39" s="109">
        <v>0</v>
      </c>
      <c r="K39" s="109">
        <v>1</v>
      </c>
      <c r="L39" s="109">
        <v>18</v>
      </c>
      <c r="M39" s="109"/>
      <c r="N39" s="126">
        <f t="shared" si="3"/>
        <v>0</v>
      </c>
      <c r="O39" s="126">
        <f t="shared" si="3"/>
        <v>7</v>
      </c>
      <c r="P39" s="131">
        <f t="shared" si="3"/>
        <v>137</v>
      </c>
      <c r="Q39" s="108"/>
    </row>
    <row r="40" spans="2:17" ht="15.75">
      <c r="B40" s="96"/>
      <c r="C40" s="97"/>
      <c r="D40" s="92"/>
      <c r="E40" s="140" t="s">
        <v>114</v>
      </c>
      <c r="F40" s="109">
        <v>0</v>
      </c>
      <c r="G40" s="109">
        <v>5</v>
      </c>
      <c r="H40" s="109">
        <v>108</v>
      </c>
      <c r="I40" s="109"/>
      <c r="J40" s="109">
        <v>0</v>
      </c>
      <c r="K40" s="109">
        <v>0</v>
      </c>
      <c r="L40" s="109">
        <v>27</v>
      </c>
      <c r="M40" s="109"/>
      <c r="N40" s="126">
        <f t="shared" si="3"/>
        <v>0</v>
      </c>
      <c r="O40" s="126">
        <f t="shared" si="3"/>
        <v>5</v>
      </c>
      <c r="P40" s="131">
        <f t="shared" si="3"/>
        <v>135</v>
      </c>
      <c r="Q40" s="108"/>
    </row>
    <row r="41" spans="2:17" ht="15">
      <c r="B41" s="96"/>
      <c r="C41" s="97"/>
      <c r="E41" s="140" t="s">
        <v>95</v>
      </c>
      <c r="F41" s="127" t="str">
        <f>IF(F39&gt;=$F$69,(F40-F39)/F39,$F$70)</f>
        <v>*</v>
      </c>
      <c r="G41" s="127" t="str">
        <f>IF(G39&gt;=$F$69,(G40-G39)/G39,$F$70)</f>
        <v>*</v>
      </c>
      <c r="H41" s="127">
        <f>IF(H39&gt;=$F$69,(H40-H39)/H39,$F$70)</f>
        <v>-0.09243697478991597</v>
      </c>
      <c r="I41" s="111"/>
      <c r="J41" s="127" t="str">
        <f>IF(J39&gt;=$F$69,(J40-J39)/J39,$F$70)</f>
        <v>*</v>
      </c>
      <c r="K41" s="127" t="str">
        <f>IF(K39&gt;=$F$69,(K40-K39)/K39,$F$70)</f>
        <v>*</v>
      </c>
      <c r="L41" s="127" t="str">
        <f>IF(L39&gt;=$F$69,(L40-L39)/L39,$F$70)</f>
        <v>*</v>
      </c>
      <c r="M41" s="111"/>
      <c r="N41" s="127" t="str">
        <f>IF(N39&gt;=$F$69,(N40-N39)/N39,$F$70)</f>
        <v>*</v>
      </c>
      <c r="O41" s="127" t="str">
        <f>IF(O39&gt;=$F$69,(O40-O39)/O39,$F$70)</f>
        <v>*</v>
      </c>
      <c r="P41" s="133">
        <f>IF(P39&gt;=$F$69,(P40-P39)/P39,$F$70)</f>
        <v>-0.014598540145985401</v>
      </c>
      <c r="Q41" s="108"/>
    </row>
    <row r="42" spans="2:17" ht="15">
      <c r="B42" s="96"/>
      <c r="C42" s="97"/>
      <c r="E42" s="140" t="s">
        <v>37</v>
      </c>
      <c r="F42" s="127" t="str">
        <f>IF(F36&gt;=$F$69,(F40-F36)/F36,$F$70)</f>
        <v>*</v>
      </c>
      <c r="G42" s="127" t="str">
        <f>IF(G36&gt;=$F$69,(G40-G36)/G36,$F$70)</f>
        <v>*</v>
      </c>
      <c r="H42" s="127">
        <f>IF(H36&gt;=$F$69,(H40-H36)/H36,$F$70)</f>
        <v>-0.21052631578947376</v>
      </c>
      <c r="I42" s="111"/>
      <c r="J42" s="127" t="str">
        <f>IF(J36&gt;=$F$69,(J40-J36)/J36,$F$70)</f>
        <v>*</v>
      </c>
      <c r="K42" s="127" t="str">
        <f>IF(K36&gt;=$F$69,(K40-K36)/K36,$F$70)</f>
        <v>*</v>
      </c>
      <c r="L42" s="127" t="str">
        <f>IF(L36&gt;=$F$69,(L40-L36)/L36,$F$70)</f>
        <v>*</v>
      </c>
      <c r="M42" s="111"/>
      <c r="N42" s="127" t="str">
        <f>IF(N36&gt;=$F$69,(N40-N36)/N36,$F$70)</f>
        <v>*</v>
      </c>
      <c r="O42" s="127" t="str">
        <f>IF(O36&gt;=$F$69,(O40-O36)/O36,$F$70)</f>
        <v>*</v>
      </c>
      <c r="P42" s="133">
        <f>IF(P36&gt;=$F$69,(P40-P36)/P36,$F$70)</f>
        <v>-0.2549668874172186</v>
      </c>
      <c r="Q42" s="108"/>
    </row>
    <row r="43" spans="2:17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08"/>
    </row>
    <row r="44" spans="2:17" ht="15.75">
      <c r="B44" s="96"/>
      <c r="C44" s="97"/>
      <c r="D44" s="92" t="s">
        <v>23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4"/>
      <c r="Q44" s="108"/>
    </row>
    <row r="45" spans="2:17" ht="15">
      <c r="B45" s="96"/>
      <c r="C45" s="97"/>
      <c r="D45" s="74"/>
      <c r="E45" s="91" t="s">
        <v>93</v>
      </c>
      <c r="F45" s="109">
        <v>0.2</v>
      </c>
      <c r="G45" s="109">
        <v>12.4</v>
      </c>
      <c r="H45" s="109">
        <v>48.6</v>
      </c>
      <c r="I45" s="109"/>
      <c r="J45" s="109">
        <v>0.6</v>
      </c>
      <c r="K45" s="109">
        <v>11.8</v>
      </c>
      <c r="L45" s="109">
        <v>53.2</v>
      </c>
      <c r="M45" s="109"/>
      <c r="N45" s="126">
        <f>F45+J45</f>
        <v>0.8</v>
      </c>
      <c r="O45" s="126">
        <f>G45+K45</f>
        <v>24.200000000000003</v>
      </c>
      <c r="P45" s="131">
        <f>H45+L45</f>
        <v>101.80000000000001</v>
      </c>
      <c r="Q45" s="108"/>
    </row>
    <row r="46" spans="2:17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08"/>
    </row>
    <row r="47" spans="2:17" ht="15">
      <c r="B47" s="96"/>
      <c r="C47" s="97"/>
      <c r="D47" s="113"/>
      <c r="E47" s="91">
        <v>1999</v>
      </c>
      <c r="F47" s="109">
        <v>0</v>
      </c>
      <c r="G47" s="109">
        <v>9</v>
      </c>
      <c r="H47" s="109">
        <v>52</v>
      </c>
      <c r="I47" s="109"/>
      <c r="J47" s="109">
        <v>1</v>
      </c>
      <c r="K47" s="109">
        <v>7</v>
      </c>
      <c r="L47" s="109">
        <v>28</v>
      </c>
      <c r="M47" s="109"/>
      <c r="N47" s="126">
        <f aca="true" t="shared" si="4" ref="N47:P49">F47+J47</f>
        <v>1</v>
      </c>
      <c r="O47" s="126">
        <f t="shared" si="4"/>
        <v>16</v>
      </c>
      <c r="P47" s="131">
        <f t="shared" si="4"/>
        <v>80</v>
      </c>
      <c r="Q47" s="108"/>
    </row>
    <row r="48" spans="2:17" ht="15">
      <c r="B48" s="96"/>
      <c r="C48" s="97"/>
      <c r="D48" s="113"/>
      <c r="E48" s="91">
        <v>2000</v>
      </c>
      <c r="F48" s="109">
        <v>0</v>
      </c>
      <c r="G48" s="109">
        <v>10</v>
      </c>
      <c r="H48" s="109">
        <v>43</v>
      </c>
      <c r="I48" s="109"/>
      <c r="J48" s="109">
        <v>0</v>
      </c>
      <c r="K48" s="109">
        <v>7</v>
      </c>
      <c r="L48" s="109">
        <v>39</v>
      </c>
      <c r="M48" s="109"/>
      <c r="N48" s="126">
        <f t="shared" si="4"/>
        <v>0</v>
      </c>
      <c r="O48" s="126">
        <f t="shared" si="4"/>
        <v>17</v>
      </c>
      <c r="P48" s="131">
        <f t="shared" si="4"/>
        <v>82</v>
      </c>
      <c r="Q48" s="108"/>
    </row>
    <row r="49" spans="2:17" ht="15">
      <c r="B49" s="96"/>
      <c r="C49" s="97"/>
      <c r="D49" s="113"/>
      <c r="E49" s="140" t="s">
        <v>114</v>
      </c>
      <c r="F49" s="109">
        <v>0</v>
      </c>
      <c r="G49" s="109">
        <v>9</v>
      </c>
      <c r="H49" s="109">
        <v>46</v>
      </c>
      <c r="I49" s="109"/>
      <c r="J49" s="109">
        <v>0</v>
      </c>
      <c r="K49" s="109">
        <v>11</v>
      </c>
      <c r="L49" s="109">
        <v>32</v>
      </c>
      <c r="M49" s="109"/>
      <c r="N49" s="126">
        <f t="shared" si="4"/>
        <v>0</v>
      </c>
      <c r="O49" s="126">
        <f t="shared" si="4"/>
        <v>20</v>
      </c>
      <c r="P49" s="131">
        <f t="shared" si="4"/>
        <v>78</v>
      </c>
      <c r="Q49" s="108"/>
    </row>
    <row r="50" spans="2:17" ht="15">
      <c r="B50" s="96"/>
      <c r="C50" s="97"/>
      <c r="E50" s="140" t="s">
        <v>95</v>
      </c>
      <c r="F50" s="127" t="str">
        <f>IF(F48&gt;=$F$69,(F49-F48)/F48,$F$70)</f>
        <v>*</v>
      </c>
      <c r="G50" s="127" t="str">
        <f>IF(G48&gt;=$F$69,(G49-G48)/G48,$F$70)</f>
        <v>*</v>
      </c>
      <c r="H50" s="127" t="str">
        <f>IF(H48&gt;=$F$69,(H49-H48)/H48,$F$70)</f>
        <v>*</v>
      </c>
      <c r="I50" s="111"/>
      <c r="J50" s="127" t="str">
        <f>IF(J48&gt;=$F$69,(J49-J48)/J48,$F$70)</f>
        <v>*</v>
      </c>
      <c r="K50" s="127" t="str">
        <f>IF(K48&gt;=$F$69,(K49-K48)/K48,$F$70)</f>
        <v>*</v>
      </c>
      <c r="L50" s="127" t="str">
        <f>IF(L48&gt;=$F$69,(L49-L48)/L48,$F$70)</f>
        <v>*</v>
      </c>
      <c r="M50" s="111"/>
      <c r="N50" s="127" t="str">
        <f>IF(N48&gt;=$F$69,(N49-N48)/N48,$F$70)</f>
        <v>*</v>
      </c>
      <c r="O50" s="127" t="str">
        <f>IF(O48&gt;=$F$69,(O49-O48)/O48,$F$70)</f>
        <v>*</v>
      </c>
      <c r="P50" s="133">
        <f>IF(P48&gt;=$F$69,(P49-P48)/P48,$F$70)</f>
        <v>-0.04878048780487805</v>
      </c>
      <c r="Q50" s="108"/>
    </row>
    <row r="51" spans="2:17" ht="15">
      <c r="B51" s="96"/>
      <c r="C51" s="97"/>
      <c r="E51" s="140" t="s">
        <v>37</v>
      </c>
      <c r="F51" s="127" t="str">
        <f>IF(F45&gt;=$F$69,(F49-F45)/F45,$F$70)</f>
        <v>*</v>
      </c>
      <c r="G51" s="127" t="str">
        <f>IF(G45&gt;=$F$69,(G49-G45)/G45,$F$70)</f>
        <v>*</v>
      </c>
      <c r="H51" s="127" t="str">
        <f>IF(H45&gt;=$F$69,(H49-H45)/H45,$F$70)</f>
        <v>*</v>
      </c>
      <c r="I51" s="111"/>
      <c r="J51" s="127" t="str">
        <f>IF(J45&gt;=$F$69,(J49-J45)/J45,$F$70)</f>
        <v>*</v>
      </c>
      <c r="K51" s="127" t="str">
        <f>IF(K45&gt;=$F$69,(K49-K45)/K45,$F$70)</f>
        <v>*</v>
      </c>
      <c r="L51" s="127">
        <f>IF(L45&gt;=$F$69,(L49-L45)/L45,$F$70)</f>
        <v>-0.3984962406015038</v>
      </c>
      <c r="M51" s="111"/>
      <c r="N51" s="127" t="str">
        <f>IF(N45&gt;=$F$69,(N49-N45)/N45,$F$70)</f>
        <v>*</v>
      </c>
      <c r="O51" s="127" t="str">
        <f>IF(O45&gt;=$F$69,(O49-O45)/O45,$F$70)</f>
        <v>*</v>
      </c>
      <c r="P51" s="133">
        <f>IF(P45&gt;=$F$69,(P49-P45)/P45,$F$70)</f>
        <v>-0.23379174852652268</v>
      </c>
      <c r="Q51" s="108"/>
    </row>
    <row r="52" spans="2:17" ht="6" customHeight="1">
      <c r="B52" s="96"/>
      <c r="C52" s="97"/>
      <c r="D52" s="113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08"/>
    </row>
    <row r="53" spans="2:17" ht="15.75">
      <c r="B53" s="96"/>
      <c r="C53" s="97"/>
      <c r="D53" s="114" t="s">
        <v>107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34"/>
      <c r="Q53" s="108"/>
    </row>
    <row r="54" spans="2:17" ht="15">
      <c r="B54" s="96"/>
      <c r="C54" s="97"/>
      <c r="D54" s="74"/>
      <c r="E54" s="91" t="s">
        <v>93</v>
      </c>
      <c r="F54" s="126">
        <f aca="true" t="shared" si="5" ref="F54:H56">F9+F18+F27+F36+F45</f>
        <v>16.2</v>
      </c>
      <c r="G54" s="126">
        <f t="shared" si="5"/>
        <v>689</v>
      </c>
      <c r="H54" s="126">
        <f t="shared" si="5"/>
        <v>3109.4</v>
      </c>
      <c r="I54" s="109"/>
      <c r="J54" s="126">
        <f aca="true" t="shared" si="6" ref="J54:L58">J9+J18+J27+J36+J45</f>
        <v>14.199999999999998</v>
      </c>
      <c r="K54" s="126">
        <f t="shared" si="6"/>
        <v>153.40000000000003</v>
      </c>
      <c r="L54" s="126">
        <f t="shared" si="6"/>
        <v>742.4</v>
      </c>
      <c r="M54" s="109"/>
      <c r="N54" s="126">
        <f>F54+J54</f>
        <v>30.4</v>
      </c>
      <c r="O54" s="126">
        <f>G54+K54</f>
        <v>842.4000000000001</v>
      </c>
      <c r="P54" s="131">
        <f>H54+L54</f>
        <v>3851.8</v>
      </c>
      <c r="Q54" s="108"/>
    </row>
    <row r="55" spans="2:17" ht="6" customHeight="1">
      <c r="B55" s="96"/>
      <c r="C55" s="97"/>
      <c r="D55" s="74"/>
      <c r="F55" s="126"/>
      <c r="G55" s="126"/>
      <c r="H55" s="126"/>
      <c r="I55" s="109"/>
      <c r="J55" s="126"/>
      <c r="K55" s="126"/>
      <c r="L55" s="126"/>
      <c r="M55" s="109"/>
      <c r="N55" s="109"/>
      <c r="O55" s="109"/>
      <c r="P55" s="132"/>
      <c r="Q55" s="108"/>
    </row>
    <row r="56" spans="2:17" ht="15">
      <c r="B56" s="96"/>
      <c r="C56" s="97"/>
      <c r="E56" s="91">
        <v>1999</v>
      </c>
      <c r="F56" s="126">
        <f t="shared" si="5"/>
        <v>11</v>
      </c>
      <c r="G56" s="126">
        <f t="shared" si="5"/>
        <v>518</v>
      </c>
      <c r="H56" s="126">
        <f t="shared" si="5"/>
        <v>2555</v>
      </c>
      <c r="I56" s="109"/>
      <c r="J56" s="126">
        <f t="shared" si="6"/>
        <v>14</v>
      </c>
      <c r="K56" s="126">
        <f t="shared" si="6"/>
        <v>107</v>
      </c>
      <c r="L56" s="126">
        <f t="shared" si="6"/>
        <v>641</v>
      </c>
      <c r="M56" s="109"/>
      <c r="N56" s="126">
        <f aca="true" t="shared" si="7" ref="N56:P58">F56+J56</f>
        <v>25</v>
      </c>
      <c r="O56" s="126">
        <f t="shared" si="7"/>
        <v>625</v>
      </c>
      <c r="P56" s="131">
        <f t="shared" si="7"/>
        <v>3196</v>
      </c>
      <c r="Q56" s="108"/>
    </row>
    <row r="57" spans="2:17" ht="15">
      <c r="B57" s="96"/>
      <c r="C57" s="97"/>
      <c r="E57" s="91">
        <v>2000</v>
      </c>
      <c r="F57" s="126">
        <f aca="true" t="shared" si="8" ref="F57:H58">F12+F21+F30+F39+F48</f>
        <v>13</v>
      </c>
      <c r="G57" s="126">
        <f t="shared" si="8"/>
        <v>455</v>
      </c>
      <c r="H57" s="126">
        <f t="shared" si="8"/>
        <v>2410</v>
      </c>
      <c r="I57" s="109"/>
      <c r="J57" s="126">
        <f t="shared" si="6"/>
        <v>8</v>
      </c>
      <c r="K57" s="126">
        <f t="shared" si="6"/>
        <v>106</v>
      </c>
      <c r="L57" s="126">
        <f t="shared" si="6"/>
        <v>589</v>
      </c>
      <c r="M57" s="109"/>
      <c r="N57" s="126">
        <f t="shared" si="7"/>
        <v>21</v>
      </c>
      <c r="O57" s="126">
        <f t="shared" si="7"/>
        <v>561</v>
      </c>
      <c r="P57" s="131">
        <f t="shared" si="7"/>
        <v>2999</v>
      </c>
      <c r="Q57" s="108"/>
    </row>
    <row r="58" spans="2:17" ht="15">
      <c r="B58" s="96"/>
      <c r="C58" s="97"/>
      <c r="E58" s="140" t="s">
        <v>114</v>
      </c>
      <c r="F58" s="126">
        <f t="shared" si="8"/>
        <v>16</v>
      </c>
      <c r="G58" s="126">
        <f t="shared" si="8"/>
        <v>435</v>
      </c>
      <c r="H58" s="126">
        <f t="shared" si="8"/>
        <v>2377</v>
      </c>
      <c r="I58" s="109"/>
      <c r="J58" s="126">
        <f t="shared" si="6"/>
        <v>4</v>
      </c>
      <c r="K58" s="126">
        <f t="shared" si="6"/>
        <v>108</v>
      </c>
      <c r="L58" s="126">
        <f t="shared" si="6"/>
        <v>578</v>
      </c>
      <c r="M58" s="109"/>
      <c r="N58" s="126">
        <f t="shared" si="7"/>
        <v>20</v>
      </c>
      <c r="O58" s="126">
        <f t="shared" si="7"/>
        <v>543</v>
      </c>
      <c r="P58" s="131">
        <f t="shared" si="7"/>
        <v>2955</v>
      </c>
      <c r="Q58" s="108"/>
    </row>
    <row r="59" spans="2:17" ht="15">
      <c r="B59" s="96"/>
      <c r="C59" s="97"/>
      <c r="E59" s="140" t="s">
        <v>95</v>
      </c>
      <c r="F59" s="127" t="str">
        <f>IF(F57&gt;=$F$69,(F58-F57)/F57,$F$70)</f>
        <v>*</v>
      </c>
      <c r="G59" s="127">
        <f>IF(G57&gt;=$F$69,(G58-G57)/G57,$F$70)</f>
        <v>-0.04395604395604396</v>
      </c>
      <c r="H59" s="127">
        <f>IF(H57&gt;=$F$69,(H58-H57)/H57,$F$70)</f>
        <v>-0.013692946058091286</v>
      </c>
      <c r="I59" s="111"/>
      <c r="J59" s="127" t="str">
        <f>IF(J57&gt;=$F$69,(J58-J57)/J57,$F$70)</f>
        <v>*</v>
      </c>
      <c r="K59" s="127">
        <f>IF(K57&gt;=$F$69,(K58-K57)/K57,$F$70)</f>
        <v>0.018867924528301886</v>
      </c>
      <c r="L59" s="127">
        <f>IF(L57&gt;=$F$69,(L58-L57)/L57,$F$70)</f>
        <v>-0.01867572156196944</v>
      </c>
      <c r="M59" s="111"/>
      <c r="N59" s="127" t="str">
        <f>IF(N57&gt;=$F$69,(N58-N57)/N57,$F$70)</f>
        <v>*</v>
      </c>
      <c r="O59" s="127">
        <f>IF(O57&gt;=$F$69,(O58-O57)/O57,$F$70)</f>
        <v>-0.03208556149732621</v>
      </c>
      <c r="P59" s="133">
        <f>IF(P57&gt;=$F$69,(P58-P57)/P57,$F$70)</f>
        <v>-0.014671557185728577</v>
      </c>
      <c r="Q59" s="108"/>
    </row>
    <row r="60" spans="2:17" ht="15">
      <c r="B60" s="96"/>
      <c r="C60" s="97"/>
      <c r="E60" s="140" t="s">
        <v>37</v>
      </c>
      <c r="F60" s="127" t="str">
        <f>IF(F54&gt;=$F$69,(F58-F54)/F54,$F$70)</f>
        <v>*</v>
      </c>
      <c r="G60" s="127">
        <f>IF(G54&gt;=$F$69,(G58-G54)/G54,$F$70)</f>
        <v>-0.3686502177068215</v>
      </c>
      <c r="H60" s="127">
        <f>IF(H54&gt;=$F$69,(H58-H54)/H54,$F$70)</f>
        <v>-0.23554383482343863</v>
      </c>
      <c r="I60" s="111"/>
      <c r="J60" s="127" t="str">
        <f>IF(J54&gt;=$F$69,(J58-J54)/J54,$F$70)</f>
        <v>*</v>
      </c>
      <c r="K60" s="127">
        <f>IF(K54&gt;=$F$69,(K58-K54)/K54,$F$70)</f>
        <v>-0.29595827900912663</v>
      </c>
      <c r="L60" s="127">
        <f>IF(L54&gt;=$F$69,(L58-L54)/L54,$F$70)</f>
        <v>-0.22144396551724135</v>
      </c>
      <c r="M60" s="111"/>
      <c r="N60" s="127" t="str">
        <f>IF(N54&gt;=$F$69,(N58-N54)/N54,$F$70)</f>
        <v>*</v>
      </c>
      <c r="O60" s="127">
        <f>IF(O54&gt;=$F$69,(O58-O54)/O54,$F$70)</f>
        <v>-0.3554131054131055</v>
      </c>
      <c r="P60" s="133">
        <f>IF(P54&gt;=$F$69,(P58-P54)/P54,$F$70)</f>
        <v>-0.23282621112207283</v>
      </c>
      <c r="Q60" s="108"/>
    </row>
    <row r="61" spans="2:17" ht="9" customHeight="1" thickBot="1">
      <c r="B61" s="103"/>
      <c r="C61" s="104"/>
      <c r="D61" s="106"/>
      <c r="E61" s="10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41"/>
      <c r="Q61" s="142"/>
    </row>
    <row r="62" spans="2:16" ht="9" customHeight="1">
      <c r="B62" s="97"/>
      <c r="C62" s="97"/>
      <c r="D62" s="116"/>
      <c r="E62" s="9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ht="15.75" customHeight="1">
      <c r="B63" s="97"/>
      <c r="C63" s="97"/>
      <c r="D63" s="118" t="s">
        <v>29</v>
      </c>
      <c r="E63" s="9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ht="6" customHeight="1">
      <c r="B64" s="97"/>
      <c r="C64" s="97"/>
      <c r="D64" s="92"/>
      <c r="E64" s="9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ht="15.75" customHeight="1">
      <c r="B65" s="97"/>
      <c r="C65" s="97"/>
      <c r="D65" s="30" t="s">
        <v>96</v>
      </c>
      <c r="E65" s="9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ht="15.75" customHeight="1">
      <c r="B66" s="97"/>
      <c r="C66" s="97"/>
      <c r="D66" s="31" t="s">
        <v>12</v>
      </c>
      <c r="E66" s="9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ht="9" customHeight="1">
      <c r="B67" s="97"/>
      <c r="C67" s="97"/>
      <c r="D67" s="116"/>
      <c r="E67" s="9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4:16" ht="25.5" customHeight="1">
      <c r="D68" s="95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4:6" ht="15" hidden="1">
      <c r="D69" s="91" t="s">
        <v>30</v>
      </c>
      <c r="E69" s="74"/>
      <c r="F69" s="91">
        <v>50</v>
      </c>
    </row>
    <row r="70" spans="4:6" ht="15" hidden="1">
      <c r="D70" s="91" t="s">
        <v>31</v>
      </c>
      <c r="E70" s="74"/>
      <c r="F70" s="120" t="s">
        <v>24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4"/>
  <sheetViews>
    <sheetView zoomScale="50" zoomScaleNormal="50" workbookViewId="0" topLeftCell="A4">
      <selection activeCell="Q14" sqref="Q14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4" t="s">
        <v>117</v>
      </c>
      <c r="G4" s="174" t="s">
        <v>120</v>
      </c>
      <c r="H4" s="174" t="s">
        <v>118</v>
      </c>
      <c r="I4" s="174"/>
      <c r="K4" s="174" t="s">
        <v>32</v>
      </c>
      <c r="L4" s="174" t="s">
        <v>119</v>
      </c>
    </row>
    <row r="5" spans="3:12" ht="12.75">
      <c r="C5" s="171">
        <v>1950</v>
      </c>
      <c r="D5">
        <v>529</v>
      </c>
      <c r="F5" s="172">
        <f aca="true" t="shared" si="0" ref="F5:F39">C5</f>
        <v>1950</v>
      </c>
      <c r="G5" s="173">
        <f aca="true" t="shared" si="1" ref="G5:G36">D5+H5</f>
        <v>5082</v>
      </c>
      <c r="H5" s="27">
        <v>4553</v>
      </c>
      <c r="I5" s="173"/>
      <c r="J5" s="172">
        <f aca="true" t="shared" si="2" ref="J5:J39">F5</f>
        <v>1950</v>
      </c>
      <c r="K5" s="173">
        <f aca="true" t="shared" si="3" ref="K5:K36">G5+L5</f>
        <v>15856</v>
      </c>
      <c r="L5" s="27">
        <v>10774</v>
      </c>
    </row>
    <row r="6" spans="3:12" ht="12.75">
      <c r="C6" s="124">
        <v>1951</v>
      </c>
      <c r="D6">
        <v>544</v>
      </c>
      <c r="F6" s="172">
        <f t="shared" si="0"/>
        <v>1951</v>
      </c>
      <c r="G6" s="173">
        <f t="shared" si="1"/>
        <v>5089</v>
      </c>
      <c r="H6" s="27">
        <v>4545</v>
      </c>
      <c r="I6" s="173"/>
      <c r="J6" s="172">
        <f t="shared" si="2"/>
        <v>1951</v>
      </c>
      <c r="K6" s="173">
        <f t="shared" si="3"/>
        <v>16895</v>
      </c>
      <c r="L6" s="27">
        <v>11806</v>
      </c>
    </row>
    <row r="7" spans="3:12" ht="12.75">
      <c r="C7" s="124">
        <v>1952</v>
      </c>
      <c r="D7">
        <v>485</v>
      </c>
      <c r="F7" s="172">
        <f t="shared" si="0"/>
        <v>1952</v>
      </c>
      <c r="G7" s="173">
        <f t="shared" si="1"/>
        <v>4909</v>
      </c>
      <c r="H7" s="27">
        <v>4424</v>
      </c>
      <c r="I7" s="173"/>
      <c r="J7" s="172">
        <f t="shared" si="2"/>
        <v>1952</v>
      </c>
      <c r="K7" s="173">
        <f t="shared" si="3"/>
        <v>16547</v>
      </c>
      <c r="L7" s="27">
        <v>11638</v>
      </c>
    </row>
    <row r="8" spans="3:12" ht="12.75">
      <c r="C8" s="124">
        <v>1953</v>
      </c>
      <c r="D8">
        <v>579</v>
      </c>
      <c r="F8" s="172">
        <f t="shared" si="0"/>
        <v>1953</v>
      </c>
      <c r="G8" s="173">
        <f t="shared" si="1"/>
        <v>5749</v>
      </c>
      <c r="H8" s="27">
        <v>5170</v>
      </c>
      <c r="I8" s="173"/>
      <c r="J8" s="172">
        <f t="shared" si="2"/>
        <v>1953</v>
      </c>
      <c r="K8" s="173">
        <f t="shared" si="3"/>
        <v>18343</v>
      </c>
      <c r="L8" s="27">
        <v>12594</v>
      </c>
    </row>
    <row r="9" spans="3:12" ht="12.75">
      <c r="C9" s="124">
        <v>1954</v>
      </c>
      <c r="D9">
        <v>545</v>
      </c>
      <c r="F9" s="172">
        <f t="shared" si="0"/>
        <v>1954</v>
      </c>
      <c r="G9" s="173">
        <f t="shared" si="1"/>
        <v>5420</v>
      </c>
      <c r="H9" s="27">
        <v>4875</v>
      </c>
      <c r="I9" s="173"/>
      <c r="J9" s="172">
        <f t="shared" si="2"/>
        <v>1954</v>
      </c>
      <c r="K9" s="173">
        <f t="shared" si="3"/>
        <v>18901</v>
      </c>
      <c r="L9" s="27">
        <v>13481</v>
      </c>
    </row>
    <row r="10" spans="3:12" ht="12.75">
      <c r="C10" s="171">
        <v>1955</v>
      </c>
      <c r="D10">
        <v>610</v>
      </c>
      <c r="F10" s="172">
        <f t="shared" si="0"/>
        <v>1955</v>
      </c>
      <c r="G10" s="173">
        <f t="shared" si="1"/>
        <v>5706</v>
      </c>
      <c r="H10" s="27">
        <v>5096</v>
      </c>
      <c r="I10" s="173"/>
      <c r="J10" s="172">
        <f t="shared" si="2"/>
        <v>1955</v>
      </c>
      <c r="K10" s="173">
        <f t="shared" si="3"/>
        <v>20899</v>
      </c>
      <c r="L10" s="27">
        <v>15193</v>
      </c>
    </row>
    <row r="11" spans="3:12" ht="12.75">
      <c r="C11" s="124">
        <v>1956</v>
      </c>
      <c r="D11">
        <v>540</v>
      </c>
      <c r="F11" s="172">
        <f t="shared" si="0"/>
        <v>1956</v>
      </c>
      <c r="G11" s="173">
        <f t="shared" si="1"/>
        <v>5589</v>
      </c>
      <c r="H11" s="27">
        <v>5049</v>
      </c>
      <c r="I11" s="173"/>
      <c r="J11" s="172">
        <f t="shared" si="2"/>
        <v>1956</v>
      </c>
      <c r="K11" s="173">
        <f t="shared" si="3"/>
        <v>21459</v>
      </c>
      <c r="L11" s="27">
        <v>15870</v>
      </c>
    </row>
    <row r="12" spans="3:12" ht="12.75">
      <c r="C12" s="124">
        <v>1957</v>
      </c>
      <c r="D12">
        <v>550</v>
      </c>
      <c r="F12" s="172">
        <f t="shared" si="0"/>
        <v>1957</v>
      </c>
      <c r="G12" s="173">
        <f t="shared" si="1"/>
        <v>5556</v>
      </c>
      <c r="H12" s="27">
        <v>5006</v>
      </c>
      <c r="I12" s="173"/>
      <c r="J12" s="172">
        <f t="shared" si="2"/>
        <v>1957</v>
      </c>
      <c r="K12" s="173">
        <f t="shared" si="3"/>
        <v>21417</v>
      </c>
      <c r="L12" s="27">
        <v>15861</v>
      </c>
    </row>
    <row r="13" spans="3:12" ht="12.75">
      <c r="C13" s="124">
        <v>1958</v>
      </c>
      <c r="D13">
        <v>605</v>
      </c>
      <c r="F13" s="172">
        <f t="shared" si="0"/>
        <v>1958</v>
      </c>
      <c r="G13" s="173">
        <f t="shared" si="1"/>
        <v>5907</v>
      </c>
      <c r="H13" s="27">
        <v>5302</v>
      </c>
      <c r="I13" s="173"/>
      <c r="J13" s="172">
        <f t="shared" si="2"/>
        <v>1958</v>
      </c>
      <c r="K13" s="173">
        <f t="shared" si="3"/>
        <v>22830</v>
      </c>
      <c r="L13" s="27">
        <v>16923</v>
      </c>
    </row>
    <row r="14" spans="3:12" ht="12.75">
      <c r="C14" s="124">
        <v>1959</v>
      </c>
      <c r="D14">
        <v>604</v>
      </c>
      <c r="F14" s="172">
        <f t="shared" si="0"/>
        <v>1959</v>
      </c>
      <c r="G14" s="173">
        <f t="shared" si="1"/>
        <v>6940</v>
      </c>
      <c r="H14" s="27">
        <v>6336</v>
      </c>
      <c r="I14" s="173"/>
      <c r="J14" s="172">
        <f t="shared" si="2"/>
        <v>1959</v>
      </c>
      <c r="K14" s="173">
        <f t="shared" si="3"/>
        <v>25011</v>
      </c>
      <c r="L14" s="27">
        <v>18071</v>
      </c>
    </row>
    <row r="15" spans="3:12" ht="12.75">
      <c r="C15" s="171">
        <v>1960</v>
      </c>
      <c r="D15">
        <v>648</v>
      </c>
      <c r="F15" s="172">
        <f t="shared" si="0"/>
        <v>1960</v>
      </c>
      <c r="G15" s="173">
        <f t="shared" si="1"/>
        <v>7280</v>
      </c>
      <c r="H15" s="27">
        <v>6632</v>
      </c>
      <c r="I15" s="173"/>
      <c r="J15" s="172">
        <f t="shared" si="2"/>
        <v>1960</v>
      </c>
      <c r="K15" s="173">
        <f t="shared" si="3"/>
        <v>26315</v>
      </c>
      <c r="L15" s="27">
        <v>19035</v>
      </c>
    </row>
    <row r="16" spans="3:12" ht="12.75">
      <c r="C16" s="124">
        <v>1961</v>
      </c>
      <c r="D16">
        <v>671</v>
      </c>
      <c r="F16" s="172">
        <f t="shared" si="0"/>
        <v>1961</v>
      </c>
      <c r="G16" s="173">
        <f t="shared" si="1"/>
        <v>7899</v>
      </c>
      <c r="H16" s="27">
        <v>7228</v>
      </c>
      <c r="I16" s="173"/>
      <c r="J16" s="172">
        <f t="shared" si="2"/>
        <v>1961</v>
      </c>
      <c r="K16" s="173">
        <f t="shared" si="3"/>
        <v>27362</v>
      </c>
      <c r="L16" s="27">
        <v>19463</v>
      </c>
    </row>
    <row r="17" spans="3:12" ht="12.75">
      <c r="C17" s="124">
        <v>1962</v>
      </c>
      <c r="D17">
        <v>664</v>
      </c>
      <c r="F17" s="172">
        <f t="shared" si="0"/>
        <v>1962</v>
      </c>
      <c r="G17" s="173">
        <f t="shared" si="1"/>
        <v>7716</v>
      </c>
      <c r="H17" s="27">
        <v>7052</v>
      </c>
      <c r="I17" s="173"/>
      <c r="J17" s="172">
        <f t="shared" si="2"/>
        <v>1962</v>
      </c>
      <c r="K17" s="173">
        <f t="shared" si="3"/>
        <v>26703</v>
      </c>
      <c r="L17" s="27">
        <v>18987</v>
      </c>
    </row>
    <row r="18" spans="3:12" ht="12.75">
      <c r="C18" s="124">
        <v>1963</v>
      </c>
      <c r="D18">
        <v>712</v>
      </c>
      <c r="F18" s="172">
        <f t="shared" si="0"/>
        <v>1963</v>
      </c>
      <c r="G18" s="173">
        <f t="shared" si="1"/>
        <v>7939</v>
      </c>
      <c r="H18" s="27">
        <v>7227</v>
      </c>
      <c r="I18" s="173"/>
      <c r="J18" s="172">
        <f t="shared" si="2"/>
        <v>1963</v>
      </c>
      <c r="K18" s="173">
        <f t="shared" si="3"/>
        <v>27728</v>
      </c>
      <c r="L18" s="27">
        <v>19789</v>
      </c>
    </row>
    <row r="19" spans="3:12" ht="12.75">
      <c r="C19" s="124">
        <v>1964</v>
      </c>
      <c r="D19">
        <v>754</v>
      </c>
      <c r="F19" s="172">
        <f t="shared" si="0"/>
        <v>1964</v>
      </c>
      <c r="G19" s="173">
        <f t="shared" si="1"/>
        <v>8890</v>
      </c>
      <c r="H19" s="27">
        <v>8136</v>
      </c>
      <c r="I19" s="173"/>
      <c r="J19" s="172">
        <f t="shared" si="2"/>
        <v>1964</v>
      </c>
      <c r="K19" s="173">
        <f t="shared" si="3"/>
        <v>30527</v>
      </c>
      <c r="L19" s="27">
        <v>21637</v>
      </c>
    </row>
    <row r="20" spans="3:12" ht="12.75">
      <c r="C20" s="171">
        <v>1965</v>
      </c>
      <c r="D20">
        <v>743</v>
      </c>
      <c r="F20" s="172">
        <f t="shared" si="0"/>
        <v>1965</v>
      </c>
      <c r="G20" s="173">
        <f t="shared" si="1"/>
        <v>9487</v>
      </c>
      <c r="H20" s="27">
        <v>8744</v>
      </c>
      <c r="I20" s="173"/>
      <c r="J20" s="172">
        <f t="shared" si="2"/>
        <v>1965</v>
      </c>
      <c r="K20" s="173">
        <f t="shared" si="3"/>
        <v>31827</v>
      </c>
      <c r="L20" s="27">
        <v>22340</v>
      </c>
    </row>
    <row r="21" spans="3:12" ht="12.75">
      <c r="C21" s="124">
        <v>1966</v>
      </c>
      <c r="D21">
        <v>790</v>
      </c>
      <c r="F21" s="172">
        <f t="shared" si="0"/>
        <v>1966</v>
      </c>
      <c r="G21" s="173">
        <f t="shared" si="1"/>
        <v>10043</v>
      </c>
      <c r="H21" s="27">
        <v>9253</v>
      </c>
      <c r="I21" s="173"/>
      <c r="J21" s="172">
        <f t="shared" si="2"/>
        <v>1966</v>
      </c>
      <c r="K21" s="173">
        <f t="shared" si="3"/>
        <v>32280</v>
      </c>
      <c r="L21" s="27">
        <v>22237</v>
      </c>
    </row>
    <row r="22" spans="3:12" ht="12.75">
      <c r="C22" s="124">
        <v>1967</v>
      </c>
      <c r="D22">
        <v>778</v>
      </c>
      <c r="F22" s="172">
        <f t="shared" si="0"/>
        <v>1967</v>
      </c>
      <c r="G22" s="173">
        <f t="shared" si="1"/>
        <v>10036</v>
      </c>
      <c r="H22" s="27">
        <v>9258</v>
      </c>
      <c r="I22" s="173"/>
      <c r="J22" s="172">
        <f t="shared" si="2"/>
        <v>1967</v>
      </c>
      <c r="K22" s="173">
        <f t="shared" si="3"/>
        <v>31760</v>
      </c>
      <c r="L22" s="27">
        <v>21724</v>
      </c>
    </row>
    <row r="23" spans="3:12" ht="12.75">
      <c r="C23" s="124">
        <v>1968</v>
      </c>
      <c r="D23">
        <v>769</v>
      </c>
      <c r="F23" s="172">
        <f t="shared" si="0"/>
        <v>1968</v>
      </c>
      <c r="G23" s="173">
        <f t="shared" si="1"/>
        <v>10262</v>
      </c>
      <c r="H23" s="27">
        <v>9493</v>
      </c>
      <c r="I23" s="173"/>
      <c r="J23" s="172">
        <f t="shared" si="2"/>
        <v>1968</v>
      </c>
      <c r="K23" s="173">
        <f t="shared" si="3"/>
        <v>30649</v>
      </c>
      <c r="L23" s="27">
        <v>20387</v>
      </c>
    </row>
    <row r="24" spans="3:12" ht="12.75">
      <c r="C24" s="124">
        <v>1969</v>
      </c>
      <c r="D24">
        <v>892</v>
      </c>
      <c r="F24" s="172">
        <f t="shared" si="0"/>
        <v>1969</v>
      </c>
      <c r="G24" s="173">
        <f t="shared" si="1"/>
        <v>10723</v>
      </c>
      <c r="H24" s="27">
        <v>9831</v>
      </c>
      <c r="I24" s="173"/>
      <c r="J24" s="172">
        <f t="shared" si="2"/>
        <v>1969</v>
      </c>
      <c r="K24" s="173">
        <f t="shared" si="3"/>
        <v>31056</v>
      </c>
      <c r="L24" s="27">
        <v>20333</v>
      </c>
    </row>
    <row r="25" spans="3:12" ht="12.75">
      <c r="C25" s="171">
        <v>1970</v>
      </c>
      <c r="D25">
        <v>815</v>
      </c>
      <c r="F25" s="172">
        <f t="shared" si="0"/>
        <v>1970</v>
      </c>
      <c r="G25" s="173">
        <f t="shared" si="1"/>
        <v>10842</v>
      </c>
      <c r="H25" s="27">
        <v>10027</v>
      </c>
      <c r="I25" s="173"/>
      <c r="J25" s="172">
        <f t="shared" si="2"/>
        <v>1970</v>
      </c>
      <c r="K25" s="173">
        <f t="shared" si="3"/>
        <v>31240</v>
      </c>
      <c r="L25" s="27">
        <v>20398</v>
      </c>
    </row>
    <row r="26" spans="3:12" ht="12.75">
      <c r="C26" s="124">
        <v>1971</v>
      </c>
      <c r="D26">
        <v>866</v>
      </c>
      <c r="F26" s="172">
        <f t="shared" si="0"/>
        <v>1971</v>
      </c>
      <c r="G26" s="173">
        <f t="shared" si="1"/>
        <v>10813</v>
      </c>
      <c r="H26" s="27">
        <v>9947</v>
      </c>
      <c r="I26" s="173"/>
      <c r="J26" s="172">
        <f t="shared" si="2"/>
        <v>1971</v>
      </c>
      <c r="K26" s="173">
        <f t="shared" si="3"/>
        <v>31194</v>
      </c>
      <c r="L26" s="27">
        <v>20381</v>
      </c>
    </row>
    <row r="27" spans="3:12" ht="12.75">
      <c r="C27" s="124">
        <v>1972</v>
      </c>
      <c r="D27">
        <v>855</v>
      </c>
      <c r="F27" s="172">
        <f t="shared" si="0"/>
        <v>1972</v>
      </c>
      <c r="G27" s="173">
        <f t="shared" si="1"/>
        <v>10855</v>
      </c>
      <c r="H27" s="27">
        <v>10000</v>
      </c>
      <c r="I27" s="173"/>
      <c r="J27" s="172">
        <f t="shared" si="2"/>
        <v>1972</v>
      </c>
      <c r="K27" s="173">
        <f t="shared" si="3"/>
        <v>31762</v>
      </c>
      <c r="L27" s="27">
        <v>20907</v>
      </c>
    </row>
    <row r="28" spans="3:12" ht="12.75">
      <c r="C28" s="124">
        <v>1973</v>
      </c>
      <c r="D28">
        <v>855</v>
      </c>
      <c r="F28" s="172">
        <f t="shared" si="0"/>
        <v>1973</v>
      </c>
      <c r="G28" s="173">
        <f t="shared" si="1"/>
        <v>10949</v>
      </c>
      <c r="H28" s="27">
        <v>10094</v>
      </c>
      <c r="I28" s="173"/>
      <c r="J28" s="172">
        <f t="shared" si="2"/>
        <v>1973</v>
      </c>
      <c r="K28" s="173">
        <f t="shared" si="3"/>
        <v>31404</v>
      </c>
      <c r="L28" s="27">
        <v>20455</v>
      </c>
    </row>
    <row r="29" spans="3:12" ht="12.75">
      <c r="C29" s="124">
        <v>1974</v>
      </c>
      <c r="D29">
        <v>825</v>
      </c>
      <c r="F29" s="172">
        <f t="shared" si="0"/>
        <v>1974</v>
      </c>
      <c r="G29" s="173">
        <f t="shared" si="1"/>
        <v>10347</v>
      </c>
      <c r="H29" s="27">
        <v>9522</v>
      </c>
      <c r="I29" s="173"/>
      <c r="J29" s="172">
        <f t="shared" si="2"/>
        <v>1974</v>
      </c>
      <c r="K29" s="173">
        <f t="shared" si="3"/>
        <v>28783</v>
      </c>
      <c r="L29" s="27">
        <v>18436</v>
      </c>
    </row>
    <row r="30" spans="3:12" ht="12.75">
      <c r="C30" s="171">
        <v>1975</v>
      </c>
      <c r="D30">
        <v>769</v>
      </c>
      <c r="F30" s="172">
        <f t="shared" si="0"/>
        <v>1975</v>
      </c>
      <c r="G30" s="173">
        <f t="shared" si="1"/>
        <v>9548</v>
      </c>
      <c r="H30" s="27">
        <v>8779</v>
      </c>
      <c r="I30" s="173"/>
      <c r="J30" s="172">
        <f t="shared" si="2"/>
        <v>1975</v>
      </c>
      <c r="K30" s="173">
        <f t="shared" si="3"/>
        <v>28621</v>
      </c>
      <c r="L30" s="27">
        <v>19073</v>
      </c>
    </row>
    <row r="31" spans="3:12" ht="12.75">
      <c r="C31" s="124">
        <v>1976</v>
      </c>
      <c r="D31">
        <v>783</v>
      </c>
      <c r="F31" s="172">
        <f t="shared" si="0"/>
        <v>1976</v>
      </c>
      <c r="G31" s="173">
        <f t="shared" si="1"/>
        <v>9503</v>
      </c>
      <c r="H31" s="27">
        <v>8720</v>
      </c>
      <c r="I31" s="173"/>
      <c r="J31" s="172">
        <f t="shared" si="2"/>
        <v>1976</v>
      </c>
      <c r="K31" s="173">
        <f t="shared" si="3"/>
        <v>29933</v>
      </c>
      <c r="L31" s="27">
        <v>20430</v>
      </c>
    </row>
    <row r="32" spans="3:12" ht="12.75">
      <c r="C32" s="124">
        <v>1977</v>
      </c>
      <c r="D32">
        <v>811</v>
      </c>
      <c r="F32" s="172">
        <f t="shared" si="0"/>
        <v>1977</v>
      </c>
      <c r="G32" s="173">
        <f t="shared" si="1"/>
        <v>9661</v>
      </c>
      <c r="H32" s="27">
        <v>8850</v>
      </c>
      <c r="I32" s="173"/>
      <c r="J32" s="172">
        <f t="shared" si="2"/>
        <v>1977</v>
      </c>
      <c r="K32" s="173">
        <f t="shared" si="3"/>
        <v>29783</v>
      </c>
      <c r="L32" s="27">
        <v>20122</v>
      </c>
    </row>
    <row r="33" spans="3:12" ht="12.75">
      <c r="C33" s="124">
        <v>1978</v>
      </c>
      <c r="D33">
        <v>820</v>
      </c>
      <c r="F33" s="172">
        <f t="shared" si="0"/>
        <v>1978</v>
      </c>
      <c r="G33" s="173">
        <f t="shared" si="1"/>
        <v>10169</v>
      </c>
      <c r="H33" s="27">
        <v>9349</v>
      </c>
      <c r="I33" s="173"/>
      <c r="J33" s="172">
        <f t="shared" si="2"/>
        <v>1978</v>
      </c>
      <c r="K33" s="173">
        <f t="shared" si="3"/>
        <v>30506</v>
      </c>
      <c r="L33" s="27">
        <v>20337</v>
      </c>
    </row>
    <row r="34" spans="3:12" ht="12.75">
      <c r="C34" s="124">
        <v>1979</v>
      </c>
      <c r="D34">
        <v>810</v>
      </c>
      <c r="F34" s="172">
        <f t="shared" si="0"/>
        <v>1979</v>
      </c>
      <c r="G34" s="173">
        <f t="shared" si="1"/>
        <v>10051</v>
      </c>
      <c r="H34" s="27">
        <v>9241</v>
      </c>
      <c r="I34" s="173"/>
      <c r="J34" s="172">
        <f t="shared" si="2"/>
        <v>1979</v>
      </c>
      <c r="K34" s="173">
        <f t="shared" si="3"/>
        <v>31387</v>
      </c>
      <c r="L34" s="27">
        <v>21336</v>
      </c>
    </row>
    <row r="35" spans="3:12" ht="12.75">
      <c r="C35" s="171">
        <v>1980</v>
      </c>
      <c r="D35">
        <v>700</v>
      </c>
      <c r="F35" s="172">
        <f t="shared" si="0"/>
        <v>1980</v>
      </c>
      <c r="G35" s="173">
        <f t="shared" si="1"/>
        <v>9539</v>
      </c>
      <c r="H35" s="27">
        <v>8839</v>
      </c>
      <c r="I35" s="173"/>
      <c r="J35" s="172">
        <f t="shared" si="2"/>
        <v>1980</v>
      </c>
      <c r="K35" s="173">
        <f t="shared" si="3"/>
        <v>29286</v>
      </c>
      <c r="L35" s="27">
        <v>19747</v>
      </c>
    </row>
    <row r="36" spans="3:12" ht="12.75">
      <c r="C36" s="124">
        <v>1981</v>
      </c>
      <c r="D36">
        <v>677</v>
      </c>
      <c r="F36" s="172">
        <f t="shared" si="0"/>
        <v>1981</v>
      </c>
      <c r="G36" s="173">
        <f t="shared" si="1"/>
        <v>9517</v>
      </c>
      <c r="H36" s="27">
        <v>8840</v>
      </c>
      <c r="I36" s="173"/>
      <c r="J36" s="172">
        <f t="shared" si="2"/>
        <v>1981</v>
      </c>
      <c r="K36" s="173">
        <f t="shared" si="3"/>
        <v>28766</v>
      </c>
      <c r="L36" s="27">
        <v>19249</v>
      </c>
    </row>
    <row r="37" spans="3:12" ht="12.75">
      <c r="C37" s="124">
        <v>1982</v>
      </c>
      <c r="D37">
        <v>701</v>
      </c>
      <c r="F37" s="172">
        <f t="shared" si="0"/>
        <v>1982</v>
      </c>
      <c r="G37" s="173">
        <f aca="true" t="shared" si="4" ref="G37:G56">D37+H37</f>
        <v>9961</v>
      </c>
      <c r="H37" s="27">
        <v>9260</v>
      </c>
      <c r="I37" s="173"/>
      <c r="J37" s="172">
        <f t="shared" si="2"/>
        <v>1982</v>
      </c>
      <c r="K37" s="173">
        <f aca="true" t="shared" si="5" ref="K37:K56">G37+L37</f>
        <v>28273</v>
      </c>
      <c r="L37" s="27">
        <v>18312</v>
      </c>
    </row>
    <row r="38" spans="3:12" ht="12.75">
      <c r="C38" s="124">
        <v>1983</v>
      </c>
      <c r="D38">
        <v>624</v>
      </c>
      <c r="F38" s="172">
        <f t="shared" si="0"/>
        <v>1983</v>
      </c>
      <c r="G38" s="173">
        <f t="shared" si="4"/>
        <v>8257</v>
      </c>
      <c r="H38" s="27">
        <v>7633</v>
      </c>
      <c r="I38" s="173"/>
      <c r="J38" s="172">
        <f t="shared" si="2"/>
        <v>1983</v>
      </c>
      <c r="K38" s="173">
        <f t="shared" si="5"/>
        <v>25224</v>
      </c>
      <c r="L38" s="27">
        <v>16967</v>
      </c>
    </row>
    <row r="39" spans="3:12" ht="12.75">
      <c r="C39" s="124">
        <v>1984</v>
      </c>
      <c r="D39">
        <v>599</v>
      </c>
      <c r="F39" s="172">
        <f t="shared" si="0"/>
        <v>1984</v>
      </c>
      <c r="G39" s="173">
        <f t="shared" si="4"/>
        <v>8326</v>
      </c>
      <c r="H39" s="27">
        <v>7727</v>
      </c>
      <c r="I39" s="173"/>
      <c r="J39" s="172">
        <f t="shared" si="2"/>
        <v>1984</v>
      </c>
      <c r="K39" s="173">
        <f t="shared" si="5"/>
        <v>26158</v>
      </c>
      <c r="L39" s="27">
        <v>17832</v>
      </c>
    </row>
    <row r="40" spans="2:12" ht="12.75">
      <c r="B40" t="s">
        <v>115</v>
      </c>
      <c r="C40" s="172">
        <f>'Tables 1 and 2'!G47</f>
        <v>1985</v>
      </c>
      <c r="D40" s="173">
        <f>'Tables 1 and 2'!I47</f>
        <v>602</v>
      </c>
      <c r="F40" s="172">
        <f>C40</f>
        <v>1985</v>
      </c>
      <c r="G40" s="173">
        <f t="shared" si="4"/>
        <v>8388</v>
      </c>
      <c r="H40" s="173">
        <f>'Tables 1 and 2'!J47</f>
        <v>7786</v>
      </c>
      <c r="I40" s="173"/>
      <c r="J40" s="172">
        <f>F40</f>
        <v>1985</v>
      </c>
      <c r="K40" s="173">
        <f t="shared" si="5"/>
        <v>27287</v>
      </c>
      <c r="L40" s="173">
        <f>'Tables 1 and 2'!N47</f>
        <v>18899</v>
      </c>
    </row>
    <row r="41" spans="2:12" ht="12.75">
      <c r="B41" t="s">
        <v>116</v>
      </c>
      <c r="C41" s="172">
        <f>'Tables 1 and 2'!G48</f>
        <v>1986</v>
      </c>
      <c r="D41" s="173">
        <f>'Tables 1 and 2'!I48</f>
        <v>601</v>
      </c>
      <c r="F41" s="172">
        <f aca="true" t="shared" si="6" ref="F41:F56">C41</f>
        <v>1986</v>
      </c>
      <c r="G41" s="173">
        <f t="shared" si="4"/>
        <v>8023</v>
      </c>
      <c r="H41" s="173">
        <f>'Tables 1 and 2'!J48</f>
        <v>7422</v>
      </c>
      <c r="I41" s="173"/>
      <c r="J41" s="172">
        <f aca="true" t="shared" si="7" ref="J41:J56">F41</f>
        <v>1986</v>
      </c>
      <c r="K41" s="173">
        <f t="shared" si="5"/>
        <v>26117</v>
      </c>
      <c r="L41" s="173">
        <f>'Tables 1 and 2'!N48</f>
        <v>18094</v>
      </c>
    </row>
    <row r="42" spans="2:12" ht="12.75">
      <c r="B42" t="s">
        <v>9</v>
      </c>
      <c r="C42" s="172">
        <f>'Tables 1 and 2'!G49</f>
        <v>1987</v>
      </c>
      <c r="D42" s="173">
        <f>'Tables 1 and 2'!I49</f>
        <v>556</v>
      </c>
      <c r="F42" s="172">
        <f t="shared" si="6"/>
        <v>1987</v>
      </c>
      <c r="G42" s="173">
        <f t="shared" si="4"/>
        <v>7263</v>
      </c>
      <c r="H42" s="173">
        <f>'Tables 1 and 2'!J49</f>
        <v>6707</v>
      </c>
      <c r="I42" s="173"/>
      <c r="J42" s="172">
        <f t="shared" si="7"/>
        <v>1987</v>
      </c>
      <c r="K42" s="173">
        <f t="shared" si="5"/>
        <v>24748</v>
      </c>
      <c r="L42" s="173">
        <f>'Tables 1 and 2'!N49</f>
        <v>17485</v>
      </c>
    </row>
    <row r="43" spans="3:12" ht="12.75">
      <c r="C43" s="172">
        <f>'Tables 1 and 2'!G50</f>
        <v>1988</v>
      </c>
      <c r="D43" s="173">
        <f>'Tables 1 and 2'!I50</f>
        <v>554</v>
      </c>
      <c r="F43" s="172">
        <f t="shared" si="6"/>
        <v>1988</v>
      </c>
      <c r="G43" s="173">
        <f t="shared" si="4"/>
        <v>7286</v>
      </c>
      <c r="H43" s="173">
        <f>'Tables 1 and 2'!J50</f>
        <v>6732</v>
      </c>
      <c r="I43" s="173"/>
      <c r="J43" s="172">
        <f t="shared" si="7"/>
        <v>1988</v>
      </c>
      <c r="K43" s="173">
        <f t="shared" si="5"/>
        <v>25425</v>
      </c>
      <c r="L43" s="173">
        <f>'Tables 1 and 2'!N50</f>
        <v>18139</v>
      </c>
    </row>
    <row r="44" spans="3:12" ht="12.75">
      <c r="C44" s="172">
        <f>'Tables 1 and 2'!G51</f>
        <v>1989</v>
      </c>
      <c r="D44" s="173">
        <f>'Tables 1 and 2'!I51</f>
        <v>553</v>
      </c>
      <c r="F44" s="172">
        <f t="shared" si="6"/>
        <v>1989</v>
      </c>
      <c r="G44" s="173">
        <f t="shared" si="4"/>
        <v>7551</v>
      </c>
      <c r="H44" s="173">
        <f>'Tables 1 and 2'!J51</f>
        <v>6998</v>
      </c>
      <c r="I44" s="173"/>
      <c r="J44" s="172">
        <f t="shared" si="7"/>
        <v>1989</v>
      </c>
      <c r="K44" s="173">
        <f t="shared" si="5"/>
        <v>27532</v>
      </c>
      <c r="L44" s="173">
        <f>'Tables 1 and 2'!N51</f>
        <v>19981</v>
      </c>
    </row>
    <row r="45" spans="3:12" ht="12.75">
      <c r="C45" s="172">
        <f>'Tables 1 and 2'!G52</f>
        <v>1990</v>
      </c>
      <c r="D45" s="173">
        <f>'Tables 1 and 2'!I52</f>
        <v>546</v>
      </c>
      <c r="F45" s="172">
        <f t="shared" si="6"/>
        <v>1990</v>
      </c>
      <c r="G45" s="173">
        <f t="shared" si="4"/>
        <v>6798</v>
      </c>
      <c r="H45" s="173">
        <f>'Tables 1 and 2'!J52</f>
        <v>6252</v>
      </c>
      <c r="I45" s="173"/>
      <c r="J45" s="172">
        <f t="shared" si="7"/>
        <v>1990</v>
      </c>
      <c r="K45" s="173">
        <f t="shared" si="5"/>
        <v>27228</v>
      </c>
      <c r="L45" s="173">
        <f>'Tables 1 and 2'!N52</f>
        <v>20430</v>
      </c>
    </row>
    <row r="46" spans="3:12" ht="12.75">
      <c r="C46" s="172">
        <f>'Tables 1 and 2'!G53</f>
        <v>1991</v>
      </c>
      <c r="D46" s="173">
        <f>'Tables 1 and 2'!I53</f>
        <v>491</v>
      </c>
      <c r="F46" s="172">
        <f t="shared" si="6"/>
        <v>1991</v>
      </c>
      <c r="G46" s="173">
        <f t="shared" si="4"/>
        <v>6129</v>
      </c>
      <c r="H46" s="173">
        <f>'Tables 1 and 2'!J53</f>
        <v>5638</v>
      </c>
      <c r="I46" s="173"/>
      <c r="J46" s="172">
        <f t="shared" si="7"/>
        <v>1991</v>
      </c>
      <c r="K46" s="173">
        <f t="shared" si="5"/>
        <v>25346</v>
      </c>
      <c r="L46" s="173">
        <f>'Tables 1 and 2'!N53</f>
        <v>19217</v>
      </c>
    </row>
    <row r="47" spans="3:12" ht="12.75">
      <c r="C47" s="172">
        <f>'Tables 1 and 2'!G54</f>
        <v>1992</v>
      </c>
      <c r="D47" s="173">
        <f>'Tables 1 and 2'!I54</f>
        <v>463</v>
      </c>
      <c r="F47" s="172">
        <f t="shared" si="6"/>
        <v>1992</v>
      </c>
      <c r="G47" s="173">
        <f t="shared" si="4"/>
        <v>5639</v>
      </c>
      <c r="H47" s="173">
        <f>'Tables 1 and 2'!J54</f>
        <v>5176</v>
      </c>
      <c r="I47" s="173"/>
      <c r="J47" s="172">
        <f t="shared" si="7"/>
        <v>1992</v>
      </c>
      <c r="K47" s="173">
        <f t="shared" si="5"/>
        <v>24173</v>
      </c>
      <c r="L47" s="173">
        <f>'Tables 1 and 2'!N54</f>
        <v>18534</v>
      </c>
    </row>
    <row r="48" spans="3:12" ht="12.75">
      <c r="C48" s="172">
        <f>'Tables 1 and 2'!G55</f>
        <v>1993</v>
      </c>
      <c r="D48" s="173">
        <f>'Tables 1 and 2'!I55</f>
        <v>399</v>
      </c>
      <c r="F48" s="172">
        <f t="shared" si="6"/>
        <v>1993</v>
      </c>
      <c r="G48" s="173">
        <f t="shared" si="4"/>
        <v>4853</v>
      </c>
      <c r="H48" s="173">
        <f>'Tables 1 and 2'!J55</f>
        <v>4454</v>
      </c>
      <c r="I48" s="173"/>
      <c r="J48" s="172">
        <f t="shared" si="7"/>
        <v>1993</v>
      </c>
      <c r="K48" s="173">
        <f t="shared" si="5"/>
        <v>22415</v>
      </c>
      <c r="L48" s="173">
        <f>'Tables 1 and 2'!N55</f>
        <v>17562</v>
      </c>
    </row>
    <row r="49" spans="3:12" ht="12.75">
      <c r="C49" s="172">
        <f>'Tables 1 and 2'!G56</f>
        <v>1994</v>
      </c>
      <c r="D49" s="173">
        <f>'Tables 1 and 2'!I56</f>
        <v>363</v>
      </c>
      <c r="F49" s="172">
        <f t="shared" si="6"/>
        <v>1994</v>
      </c>
      <c r="G49" s="173">
        <f t="shared" si="4"/>
        <v>5571</v>
      </c>
      <c r="H49" s="173">
        <f>'Tables 1 and 2'!J56</f>
        <v>5208</v>
      </c>
      <c r="I49" s="173"/>
      <c r="J49" s="172">
        <f t="shared" si="7"/>
        <v>1994</v>
      </c>
      <c r="K49" s="173">
        <f t="shared" si="5"/>
        <v>22573</v>
      </c>
      <c r="L49" s="173">
        <f>'Tables 1 and 2'!N56</f>
        <v>17002</v>
      </c>
    </row>
    <row r="50" spans="3:12" ht="12.75">
      <c r="C50" s="172">
        <f>'Tables 1 and 2'!G57</f>
        <v>1995</v>
      </c>
      <c r="D50" s="173">
        <f>'Tables 1 and 2'!I57</f>
        <v>409</v>
      </c>
      <c r="F50" s="172">
        <f t="shared" si="6"/>
        <v>1995</v>
      </c>
      <c r="G50" s="173">
        <f t="shared" si="4"/>
        <v>5339</v>
      </c>
      <c r="H50" s="173">
        <f>'Tables 1 and 2'!J57</f>
        <v>4930</v>
      </c>
      <c r="I50" s="173"/>
      <c r="J50" s="172">
        <f t="shared" si="7"/>
        <v>1995</v>
      </c>
      <c r="K50" s="173">
        <f t="shared" si="5"/>
        <v>22194</v>
      </c>
      <c r="L50" s="173">
        <f>'Tables 1 and 2'!N57</f>
        <v>16855</v>
      </c>
    </row>
    <row r="51" spans="3:12" ht="12.75">
      <c r="C51" s="172">
        <f>'Tables 1 and 2'!G58</f>
        <v>1996</v>
      </c>
      <c r="D51" s="173">
        <f>'Tables 1 and 2'!I58</f>
        <v>357</v>
      </c>
      <c r="F51" s="172">
        <f t="shared" si="6"/>
        <v>1996</v>
      </c>
      <c r="G51" s="173">
        <f t="shared" si="4"/>
        <v>4398</v>
      </c>
      <c r="H51" s="173">
        <f>'Tables 1 and 2'!J58</f>
        <v>4041</v>
      </c>
      <c r="I51" s="173"/>
      <c r="J51" s="172">
        <f t="shared" si="7"/>
        <v>1996</v>
      </c>
      <c r="K51" s="173">
        <f t="shared" si="5"/>
        <v>21716</v>
      </c>
      <c r="L51" s="173">
        <f>'Tables 1 and 2'!N58</f>
        <v>17318</v>
      </c>
    </row>
    <row r="52" spans="3:12" ht="12.75">
      <c r="C52" s="172">
        <f>'Tables 1 and 2'!G59</f>
        <v>1997</v>
      </c>
      <c r="D52" s="173">
        <f>'Tables 1 and 2'!I59</f>
        <v>377</v>
      </c>
      <c r="F52" s="172">
        <f t="shared" si="6"/>
        <v>1997</v>
      </c>
      <c r="G52" s="173">
        <f t="shared" si="4"/>
        <v>4424</v>
      </c>
      <c r="H52" s="173">
        <f>'Tables 1 and 2'!J59</f>
        <v>4047</v>
      </c>
      <c r="I52" s="173"/>
      <c r="J52" s="172">
        <f t="shared" si="7"/>
        <v>1997</v>
      </c>
      <c r="K52" s="173">
        <f t="shared" si="5"/>
        <v>22629</v>
      </c>
      <c r="L52" s="173">
        <f>'Tables 1 and 2'!N59</f>
        <v>18205</v>
      </c>
    </row>
    <row r="53" spans="3:12" ht="12.75">
      <c r="C53" s="172">
        <f>'Tables 1 and 2'!G60</f>
        <v>1998</v>
      </c>
      <c r="D53" s="173">
        <f>'Tables 1 and 2'!I60</f>
        <v>385</v>
      </c>
      <c r="F53" s="172">
        <f t="shared" si="6"/>
        <v>1998</v>
      </c>
      <c r="G53" s="173">
        <f t="shared" si="4"/>
        <v>4456</v>
      </c>
      <c r="H53" s="173">
        <f>'Tables 1 and 2'!J60</f>
        <v>4071</v>
      </c>
      <c r="I53" s="173"/>
      <c r="J53" s="172">
        <f t="shared" si="7"/>
        <v>1998</v>
      </c>
      <c r="K53" s="173">
        <f t="shared" si="5"/>
        <v>22467</v>
      </c>
      <c r="L53" s="173">
        <f>'Tables 1 and 2'!N60</f>
        <v>18011</v>
      </c>
    </row>
    <row r="54" spans="3:12" ht="12.75">
      <c r="C54" s="172">
        <f>'Tables 1 and 2'!G61</f>
        <v>1999</v>
      </c>
      <c r="D54" s="173">
        <f>'Tables 1 and 2'!I61</f>
        <v>310</v>
      </c>
      <c r="F54" s="172">
        <f t="shared" si="6"/>
        <v>1999</v>
      </c>
      <c r="G54" s="173">
        <f t="shared" si="4"/>
        <v>4073</v>
      </c>
      <c r="H54" s="173">
        <f>'Tables 1 and 2'!J61</f>
        <v>3763</v>
      </c>
      <c r="I54" s="173"/>
      <c r="J54" s="172">
        <f t="shared" si="7"/>
        <v>1999</v>
      </c>
      <c r="K54" s="173">
        <f t="shared" si="5"/>
        <v>20998</v>
      </c>
      <c r="L54" s="173">
        <f>'Tables 1 and 2'!N61</f>
        <v>16925</v>
      </c>
    </row>
    <row r="55" spans="3:12" ht="12.75">
      <c r="C55" s="172">
        <f>'Tables 1 and 2'!G62</f>
        <v>2000</v>
      </c>
      <c r="D55" s="173">
        <f>'Tables 1 and 2'!I62</f>
        <v>326</v>
      </c>
      <c r="F55" s="172">
        <f t="shared" si="6"/>
        <v>2000</v>
      </c>
      <c r="G55" s="173">
        <f t="shared" si="4"/>
        <v>3892</v>
      </c>
      <c r="H55" s="173">
        <f>'Tables 1 and 2'!J62</f>
        <v>3566</v>
      </c>
      <c r="I55" s="173"/>
      <c r="J55" s="172">
        <f t="shared" si="7"/>
        <v>2000</v>
      </c>
      <c r="K55" s="173">
        <f t="shared" si="5"/>
        <v>20505</v>
      </c>
      <c r="L55" s="173">
        <f>'Tables 1 and 2'!N62</f>
        <v>16613</v>
      </c>
    </row>
    <row r="56" spans="3:12" ht="12.75">
      <c r="C56" s="172">
        <f>'Tables 1 and 2'!G63</f>
        <v>2001</v>
      </c>
      <c r="D56" s="173">
        <f>'Tables 1 and 2'!I63</f>
        <v>347</v>
      </c>
      <c r="F56" s="172">
        <f t="shared" si="6"/>
        <v>2001</v>
      </c>
      <c r="G56" s="173">
        <f t="shared" si="4"/>
        <v>3752</v>
      </c>
      <c r="H56" s="173">
        <f>'Tables 1 and 2'!J63</f>
        <v>3405</v>
      </c>
      <c r="I56" s="173"/>
      <c r="J56" s="172">
        <f t="shared" si="7"/>
        <v>2001</v>
      </c>
      <c r="K56" s="173">
        <f t="shared" si="5"/>
        <v>19889</v>
      </c>
      <c r="L56" s="173">
        <f>'Tables 1 and 2'!N63</f>
        <v>16137</v>
      </c>
    </row>
    <row r="57" spans="4:6" ht="12.75">
      <c r="D57" s="170"/>
      <c r="E57" s="170"/>
      <c r="F57" s="170"/>
    </row>
    <row r="58" spans="4:6" ht="12.75">
      <c r="D58" s="170"/>
      <c r="E58" s="170"/>
      <c r="F58" s="170"/>
    </row>
    <row r="59" spans="4:6" ht="12.75">
      <c r="D59" s="170"/>
      <c r="E59" s="170"/>
      <c r="F59" s="170"/>
    </row>
    <row r="60" spans="4:6" ht="12.75">
      <c r="D60" s="170"/>
      <c r="E60" s="170"/>
      <c r="F60" s="170"/>
    </row>
    <row r="61" spans="4:6" ht="12.75">
      <c r="D61" s="170"/>
      <c r="E61" s="170"/>
      <c r="F61" s="170"/>
    </row>
    <row r="62" spans="4:6" ht="12.75">
      <c r="D62" s="170"/>
      <c r="E62" s="170"/>
      <c r="F62" s="170"/>
    </row>
    <row r="63" spans="4:6" ht="12.75">
      <c r="D63" s="170"/>
      <c r="E63" s="170"/>
      <c r="F63" s="170"/>
    </row>
    <row r="64" spans="4:6" ht="12.75">
      <c r="D64" s="170"/>
      <c r="E64" s="170"/>
      <c r="F64" s="170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50" zoomScaleNormal="50" workbookViewId="0" topLeftCell="A31">
      <selection activeCell="R44" sqref="R44:R45"/>
    </sheetView>
  </sheetViews>
  <sheetFormatPr defaultColWidth="9.140625" defaultRowHeight="12.75"/>
  <cols>
    <col min="8" max="8" width="11.140625" style="0" customWidth="1"/>
    <col min="13" max="13" width="8.8515625" style="0" customWidth="1"/>
    <col min="14" max="14" width="10.57421875" style="0" customWidth="1"/>
    <col min="21" max="21" width="9.8515625" style="0" customWidth="1"/>
  </cols>
  <sheetData>
    <row r="1" spans="1:9" ht="12.75">
      <c r="A1" t="s">
        <v>65</v>
      </c>
      <c r="I1" s="7"/>
    </row>
    <row r="2" ht="12.75">
      <c r="I2" s="7"/>
    </row>
    <row r="3" spans="2:16" ht="12.75">
      <c r="B3" t="s">
        <v>84</v>
      </c>
      <c r="I3" s="7" t="s">
        <v>87</v>
      </c>
      <c r="P3" t="s">
        <v>88</v>
      </c>
    </row>
    <row r="4" ht="12.75">
      <c r="I4" s="7"/>
    </row>
    <row r="5" spans="2:18" ht="12.75">
      <c r="B5" t="s">
        <v>85</v>
      </c>
      <c r="D5" s="39">
        <v>0.4</v>
      </c>
      <c r="I5" s="7" t="s">
        <v>85</v>
      </c>
      <c r="K5" s="39">
        <v>0.5</v>
      </c>
      <c r="P5" t="s">
        <v>85</v>
      </c>
      <c r="R5" s="40">
        <v>0.1</v>
      </c>
    </row>
    <row r="6" spans="4:9" ht="12.75">
      <c r="D6" s="41"/>
      <c r="I6" s="7"/>
    </row>
    <row r="7" spans="2:20" ht="12.75">
      <c r="B7" t="s">
        <v>86</v>
      </c>
      <c r="D7" s="41"/>
      <c r="F7" s="42">
        <f>1-D5</f>
        <v>0.6</v>
      </c>
      <c r="I7" s="7" t="s">
        <v>86</v>
      </c>
      <c r="M7" s="43">
        <f>1-K5</f>
        <v>0.5</v>
      </c>
      <c r="P7" t="s">
        <v>86</v>
      </c>
      <c r="Q7" s="42"/>
      <c r="T7" s="69">
        <f>1-R5</f>
        <v>0.9</v>
      </c>
    </row>
    <row r="8" ht="12.75">
      <c r="I8" s="7"/>
    </row>
    <row r="9" spans="2:22" ht="12.75">
      <c r="B9" s="180" t="s">
        <v>59</v>
      </c>
      <c r="C9" s="180"/>
      <c r="D9" s="45" t="s">
        <v>67</v>
      </c>
      <c r="E9" s="45" t="s">
        <v>69</v>
      </c>
      <c r="F9" s="45" t="s">
        <v>77</v>
      </c>
      <c r="G9" s="45" t="s">
        <v>75</v>
      </c>
      <c r="H9" s="45" t="s">
        <v>72</v>
      </c>
      <c r="I9" s="46" t="s">
        <v>59</v>
      </c>
      <c r="J9" s="45"/>
      <c r="K9" s="45" t="s">
        <v>67</v>
      </c>
      <c r="L9" s="45" t="s">
        <v>69</v>
      </c>
      <c r="M9" s="45" t="s">
        <v>77</v>
      </c>
      <c r="N9" s="45" t="s">
        <v>75</v>
      </c>
      <c r="O9" s="45" t="s">
        <v>72</v>
      </c>
      <c r="P9" s="47" t="s">
        <v>63</v>
      </c>
      <c r="R9" s="45" t="s">
        <v>67</v>
      </c>
      <c r="S9" s="45" t="s">
        <v>69</v>
      </c>
      <c r="T9" s="45" t="s">
        <v>77</v>
      </c>
      <c r="U9" s="45" t="s">
        <v>75</v>
      </c>
      <c r="V9" s="45" t="s">
        <v>72</v>
      </c>
    </row>
    <row r="10" spans="2:22" ht="12.75">
      <c r="B10" s="48" t="s">
        <v>60</v>
      </c>
      <c r="C10" s="45" t="s">
        <v>60</v>
      </c>
      <c r="D10" t="s">
        <v>68</v>
      </c>
      <c r="E10" t="s">
        <v>70</v>
      </c>
      <c r="F10" t="s">
        <v>78</v>
      </c>
      <c r="G10" t="s">
        <v>52</v>
      </c>
      <c r="H10" t="s">
        <v>73</v>
      </c>
      <c r="I10" s="49" t="s">
        <v>61</v>
      </c>
      <c r="J10" s="17" t="s">
        <v>61</v>
      </c>
      <c r="K10" t="s">
        <v>68</v>
      </c>
      <c r="L10" t="s">
        <v>70</v>
      </c>
      <c r="M10" t="s">
        <v>78</v>
      </c>
      <c r="N10" t="s">
        <v>52</v>
      </c>
      <c r="O10" t="s">
        <v>73</v>
      </c>
      <c r="P10" s="47" t="s">
        <v>60</v>
      </c>
      <c r="R10" t="s">
        <v>68</v>
      </c>
      <c r="S10" t="s">
        <v>70</v>
      </c>
      <c r="T10" t="s">
        <v>78</v>
      </c>
      <c r="U10" t="s">
        <v>91</v>
      </c>
      <c r="V10" t="s">
        <v>73</v>
      </c>
    </row>
    <row r="11" spans="1:22" ht="13.5" thickBot="1">
      <c r="A11" s="28" t="s">
        <v>33</v>
      </c>
      <c r="B11" s="28"/>
      <c r="C11" s="50" t="s">
        <v>62</v>
      </c>
      <c r="D11" s="50" t="s">
        <v>66</v>
      </c>
      <c r="E11" s="50" t="s">
        <v>71</v>
      </c>
      <c r="F11" s="50" t="s">
        <v>79</v>
      </c>
      <c r="G11" s="50" t="s">
        <v>76</v>
      </c>
      <c r="H11" s="50" t="s">
        <v>74</v>
      </c>
      <c r="I11" s="51"/>
      <c r="J11" s="28" t="s">
        <v>62</v>
      </c>
      <c r="K11" s="50" t="s">
        <v>66</v>
      </c>
      <c r="L11" s="50" t="s">
        <v>71</v>
      </c>
      <c r="M11" s="50" t="s">
        <v>79</v>
      </c>
      <c r="N11" s="50" t="s">
        <v>76</v>
      </c>
      <c r="O11" s="50" t="s">
        <v>74</v>
      </c>
      <c r="P11" s="52" t="s">
        <v>64</v>
      </c>
      <c r="Q11" s="28"/>
      <c r="R11" s="50" t="s">
        <v>66</v>
      </c>
      <c r="S11" s="50" t="s">
        <v>71</v>
      </c>
      <c r="T11" s="50" t="s">
        <v>79</v>
      </c>
      <c r="U11" s="50" t="s">
        <v>76</v>
      </c>
      <c r="V11" s="50" t="s">
        <v>74</v>
      </c>
    </row>
    <row r="12" spans="1:23" ht="12.75">
      <c r="A12" t="s">
        <v>58</v>
      </c>
      <c r="B12" s="71">
        <f>'Tables 3 to 5'!J6</f>
        <v>4837.6</v>
      </c>
      <c r="C12" s="71">
        <f>B12</f>
        <v>4837.6</v>
      </c>
      <c r="D12" s="53"/>
      <c r="E12" s="53"/>
      <c r="F12" s="53"/>
      <c r="G12" s="53"/>
      <c r="H12" s="53"/>
      <c r="I12" s="54">
        <f>'Tables 3 to 5'!J27</f>
        <v>842.4</v>
      </c>
      <c r="J12" s="71">
        <f>I12</f>
        <v>842.4</v>
      </c>
      <c r="K12" s="53"/>
      <c r="L12" s="53"/>
      <c r="M12" s="53"/>
      <c r="N12" s="53"/>
      <c r="O12" s="53"/>
      <c r="P12" s="55">
        <f>'Tables 3 to 5'!M49</f>
        <v>41.25719950901709</v>
      </c>
      <c r="Q12" s="56">
        <f>P12</f>
        <v>41.25719950901709</v>
      </c>
      <c r="R12" s="53"/>
      <c r="S12" s="53"/>
      <c r="T12" s="53"/>
      <c r="U12" s="53"/>
      <c r="V12" s="53"/>
      <c r="W12" s="57"/>
    </row>
    <row r="13" spans="1:23" ht="12.75">
      <c r="A13">
        <v>1994</v>
      </c>
      <c r="B13" s="27">
        <f>'Tables 3 to 5'!J8</f>
        <v>5571</v>
      </c>
      <c r="C13" s="71">
        <f>C12</f>
        <v>4837.6</v>
      </c>
      <c r="D13" s="53"/>
      <c r="E13" s="53"/>
      <c r="F13" s="53"/>
      <c r="G13" s="53"/>
      <c r="H13" s="53"/>
      <c r="I13" s="7">
        <f>'Tables 3 to 5'!J29</f>
        <v>1029</v>
      </c>
      <c r="J13" s="71">
        <f>J12</f>
        <v>842.4</v>
      </c>
      <c r="K13" s="53"/>
      <c r="L13" s="53"/>
      <c r="M13" s="53"/>
      <c r="N13" s="53"/>
      <c r="O13" s="53"/>
      <c r="P13" s="58"/>
      <c r="Q13" s="56">
        <f>Q12</f>
        <v>41.25719950901709</v>
      </c>
      <c r="R13" s="53"/>
      <c r="S13" s="53"/>
      <c r="T13" s="53"/>
      <c r="U13" s="53"/>
      <c r="V13" s="53"/>
      <c r="W13" s="57"/>
    </row>
    <row r="14" spans="1:23" ht="12.75">
      <c r="A14">
        <v>1995</v>
      </c>
      <c r="B14" s="27">
        <f>'Tables 3 to 5'!J9</f>
        <v>5339</v>
      </c>
      <c r="C14" s="71">
        <f aca="true" t="shared" si="0" ref="C14:C29">C13</f>
        <v>4837.6</v>
      </c>
      <c r="D14" s="53"/>
      <c r="E14" s="53"/>
      <c r="F14" s="53"/>
      <c r="G14" s="53"/>
      <c r="H14" s="53"/>
      <c r="I14" s="7">
        <f>'Tables 3 to 5'!J30</f>
        <v>950</v>
      </c>
      <c r="J14" s="71">
        <f aca="true" t="shared" si="1" ref="J14:J29">J13</f>
        <v>842.4</v>
      </c>
      <c r="K14" s="53"/>
      <c r="L14" s="53"/>
      <c r="M14" s="53"/>
      <c r="N14" s="53"/>
      <c r="O14" s="53"/>
      <c r="P14" s="58"/>
      <c r="Q14" s="56">
        <f aca="true" t="shared" si="2" ref="Q14:Q29">Q13</f>
        <v>41.25719950901709</v>
      </c>
      <c r="R14" s="53"/>
      <c r="S14" s="53"/>
      <c r="T14" s="53"/>
      <c r="U14" s="53"/>
      <c r="V14" s="53"/>
      <c r="W14" s="57"/>
    </row>
    <row r="15" spans="1:21" ht="12.75">
      <c r="A15">
        <v>1996</v>
      </c>
      <c r="B15" s="27">
        <f>'Tables 3 to 5'!J10</f>
        <v>4398</v>
      </c>
      <c r="C15" s="71">
        <f t="shared" si="0"/>
        <v>4837.6</v>
      </c>
      <c r="D15" s="71">
        <f>C15</f>
        <v>4837.6</v>
      </c>
      <c r="E15" s="44">
        <v>1</v>
      </c>
      <c r="F15" s="43">
        <f>1</f>
        <v>1</v>
      </c>
      <c r="G15" s="27">
        <f>D15</f>
        <v>4837.6</v>
      </c>
      <c r="I15" s="7">
        <f>'Tables 3 to 5'!J31</f>
        <v>790</v>
      </c>
      <c r="J15" s="71">
        <f t="shared" si="1"/>
        <v>842.4</v>
      </c>
      <c r="K15" s="71">
        <v>842.4</v>
      </c>
      <c r="L15" s="43">
        <v>1</v>
      </c>
      <c r="M15" s="43">
        <f>1</f>
        <v>1</v>
      </c>
      <c r="N15" s="70">
        <f>K15</f>
        <v>842.4</v>
      </c>
      <c r="P15" s="58"/>
      <c r="Q15" s="56">
        <f t="shared" si="2"/>
        <v>41.25719950901709</v>
      </c>
      <c r="R15" s="60">
        <v>41.3</v>
      </c>
      <c r="S15" s="43">
        <v>1</v>
      </c>
      <c r="T15" s="43">
        <f>1</f>
        <v>1</v>
      </c>
      <c r="U15" s="59">
        <f>R15</f>
        <v>41.3</v>
      </c>
    </row>
    <row r="16" spans="1:22" ht="12.75">
      <c r="A16">
        <v>1997</v>
      </c>
      <c r="B16" s="27">
        <f>'Tables 3 to 5'!J11</f>
        <v>4424</v>
      </c>
      <c r="C16" s="71">
        <f t="shared" si="0"/>
        <v>4837.6</v>
      </c>
      <c r="F16" s="43">
        <f>F15*E$32</f>
        <v>0.9641701029894991</v>
      </c>
      <c r="G16" s="27">
        <f>G15*E$32</f>
        <v>4664.2692902220015</v>
      </c>
      <c r="H16" s="61">
        <f>(G16-G15)/G15</f>
        <v>-0.03582989701050084</v>
      </c>
      <c r="I16" s="7">
        <f>'Tables 3 to 5'!J32</f>
        <v>745</v>
      </c>
      <c r="J16" s="71">
        <f t="shared" si="1"/>
        <v>842.4</v>
      </c>
      <c r="M16" s="43">
        <f>M15*L$32</f>
        <v>0.9516951530106196</v>
      </c>
      <c r="N16" s="70">
        <f>N15*L$32</f>
        <v>801.7079968961459</v>
      </c>
      <c r="O16" s="68">
        <f>(N16-N15)/N15</f>
        <v>-0.048304846989380416</v>
      </c>
      <c r="P16" s="58"/>
      <c r="Q16" s="56">
        <f t="shared" si="2"/>
        <v>41.25719950901709</v>
      </c>
      <c r="R16" s="43"/>
      <c r="T16" s="43">
        <f>T15*S$32</f>
        <v>0.9925024964407473</v>
      </c>
      <c r="U16" s="59">
        <f>U15*S$32</f>
        <v>40.99035310300286</v>
      </c>
      <c r="V16" s="63">
        <f>(U16-U15)/U15</f>
        <v>-0.007497503559252709</v>
      </c>
    </row>
    <row r="17" spans="1:22" ht="12.75">
      <c r="A17">
        <v>1998</v>
      </c>
      <c r="B17" s="27">
        <f>'Tables 3 to 5'!J12</f>
        <v>4456</v>
      </c>
      <c r="C17" s="71">
        <f t="shared" si="0"/>
        <v>4837.6</v>
      </c>
      <c r="F17" s="43">
        <f aca="true" t="shared" si="3" ref="F17:F29">F16*E$32</f>
        <v>0.9296239874987814</v>
      </c>
      <c r="G17" s="27">
        <f>G16*E$32</f>
        <v>4497.1490019241055</v>
      </c>
      <c r="H17" s="61">
        <f aca="true" t="shared" si="4" ref="H17:H29">(G17-G16)/G16</f>
        <v>-0.0358298970105008</v>
      </c>
      <c r="I17" s="7">
        <f>'Tables 3 to 5'!J33</f>
        <v>698</v>
      </c>
      <c r="J17" s="71">
        <f t="shared" si="1"/>
        <v>842.4</v>
      </c>
      <c r="M17" s="43">
        <f aca="true" t="shared" si="5" ref="M17:M29">M16*L$32</f>
        <v>0.9057236642639066</v>
      </c>
      <c r="N17" s="70">
        <f aca="true" t="shared" si="6" ref="N17:N29">N16*L$32</f>
        <v>762.9816147759149</v>
      </c>
      <c r="O17" s="68">
        <f aca="true" t="shared" si="7" ref="O17:O29">(N17-N16)/N16</f>
        <v>-0.04830484698938048</v>
      </c>
      <c r="P17" s="58">
        <f>'Tables 3 to 5'!M55</f>
        <v>42.10676429469826</v>
      </c>
      <c r="Q17" s="56">
        <f t="shared" si="2"/>
        <v>41.25719950901709</v>
      </c>
      <c r="R17" s="43"/>
      <c r="T17" s="43">
        <f aca="true" t="shared" si="8" ref="T17:T29">T16*S$32</f>
        <v>0.9850612054411155</v>
      </c>
      <c r="U17" s="59">
        <f aca="true" t="shared" si="9" ref="U17:U29">U16*S$32</f>
        <v>40.68302778471807</v>
      </c>
      <c r="V17" s="63">
        <f aca="true" t="shared" si="10" ref="V17:V29">(U17-U16)/U16</f>
        <v>-0.007497503559252709</v>
      </c>
    </row>
    <row r="18" spans="1:22" ht="12.75">
      <c r="A18">
        <v>1999</v>
      </c>
      <c r="B18" s="27">
        <f>'Tables 3 to 5'!J13</f>
        <v>4073</v>
      </c>
      <c r="C18" s="71">
        <f t="shared" si="0"/>
        <v>4837.6</v>
      </c>
      <c r="F18" s="43">
        <f t="shared" si="3"/>
        <v>0.8963156557682089</v>
      </c>
      <c r="G18" s="27">
        <f aca="true" t="shared" si="11" ref="G18:G29">G17*E$32</f>
        <v>4336.016616344288</v>
      </c>
      <c r="H18" s="61">
        <f t="shared" si="4"/>
        <v>-0.035829897010500836</v>
      </c>
      <c r="I18" s="7">
        <f>'Tables 3 to 5'!J34</f>
        <v>625</v>
      </c>
      <c r="J18" s="71">
        <f t="shared" si="1"/>
        <v>842.4</v>
      </c>
      <c r="M18" s="43">
        <f t="shared" si="5"/>
        <v>0.8619728212469776</v>
      </c>
      <c r="N18" s="70">
        <f t="shared" si="6"/>
        <v>726.1259046184539</v>
      </c>
      <c r="O18" s="68">
        <f t="shared" si="7"/>
        <v>-0.04830484698938044</v>
      </c>
      <c r="P18" s="58">
        <f>'Tables 3 to 5'!M56</f>
        <v>39.05308104004643</v>
      </c>
      <c r="Q18" s="56">
        <f t="shared" si="2"/>
        <v>41.25719950901709</v>
      </c>
      <c r="R18" s="43"/>
      <c r="T18" s="43">
        <f t="shared" si="8"/>
        <v>0.977675705547239</v>
      </c>
      <c r="U18" s="59">
        <f t="shared" si="9"/>
        <v>40.37800663910097</v>
      </c>
      <c r="V18" s="63">
        <f t="shared" si="10"/>
        <v>-0.007497503559252796</v>
      </c>
    </row>
    <row r="19" spans="1:22" ht="12.75">
      <c r="A19">
        <v>2000</v>
      </c>
      <c r="B19" s="27">
        <f>'Tables 3 to 5'!J14</f>
        <v>3892</v>
      </c>
      <c r="C19" s="71">
        <f t="shared" si="0"/>
        <v>4837.6</v>
      </c>
      <c r="F19" s="43">
        <f t="shared" si="3"/>
        <v>0.8642007581331345</v>
      </c>
      <c r="G19" s="27">
        <f t="shared" si="11"/>
        <v>4180.657587544852</v>
      </c>
      <c r="H19" s="61">
        <f t="shared" si="4"/>
        <v>-0.03582989701050094</v>
      </c>
      <c r="I19" s="7">
        <f>'Tables 3 to 5'!J35</f>
        <v>561</v>
      </c>
      <c r="J19" s="71">
        <f t="shared" si="1"/>
        <v>842.4</v>
      </c>
      <c r="M19" s="43">
        <f t="shared" si="5"/>
        <v>0.8203353560076377</v>
      </c>
      <c r="N19" s="70">
        <f t="shared" si="6"/>
        <v>691.050503900834</v>
      </c>
      <c r="O19" s="68">
        <f t="shared" si="7"/>
        <v>-0.0483048469893805</v>
      </c>
      <c r="P19" s="58">
        <f>'Tables 3 to 5'!M57</f>
        <v>38.4486313972084</v>
      </c>
      <c r="Q19" s="56">
        <f t="shared" si="2"/>
        <v>41.25719950901709</v>
      </c>
      <c r="R19" s="43"/>
      <c r="T19" s="43">
        <f t="shared" si="8"/>
        <v>0.9703455784651037</v>
      </c>
      <c r="U19" s="59">
        <f t="shared" si="9"/>
        <v>40.07527239060878</v>
      </c>
      <c r="V19" s="63">
        <f t="shared" si="10"/>
        <v>-0.007497503559252635</v>
      </c>
    </row>
    <row r="20" spans="1:22" ht="12.75">
      <c r="A20">
        <v>2001</v>
      </c>
      <c r="B20" s="27">
        <f>'Tables 3 to 5'!J15</f>
        <v>3752</v>
      </c>
      <c r="C20" s="71">
        <f t="shared" si="0"/>
        <v>4837.6</v>
      </c>
      <c r="F20" s="43">
        <f t="shared" si="3"/>
        <v>0.8332365339728275</v>
      </c>
      <c r="G20" s="27">
        <f t="shared" si="11"/>
        <v>4030.8650567469504</v>
      </c>
      <c r="H20" s="61">
        <f t="shared" si="4"/>
        <v>-0.03582989701050091</v>
      </c>
      <c r="I20" s="7">
        <f>'Tables 3 to 5'!J36</f>
        <v>543</v>
      </c>
      <c r="J20" s="71">
        <f t="shared" si="1"/>
        <v>842.4</v>
      </c>
      <c r="M20" s="43">
        <f t="shared" si="5"/>
        <v>0.7807091821557098</v>
      </c>
      <c r="N20" s="70">
        <f t="shared" si="6"/>
        <v>657.66941504797</v>
      </c>
      <c r="O20" s="68">
        <f t="shared" si="7"/>
        <v>-0.04830484698938034</v>
      </c>
      <c r="P20" s="58"/>
      <c r="Q20" s="56">
        <f t="shared" si="2"/>
        <v>41.25719950901709</v>
      </c>
      <c r="R20" s="43"/>
      <c r="T20" s="43">
        <f t="shared" si="8"/>
        <v>0.9630704090368565</v>
      </c>
      <c r="U20" s="59">
        <f t="shared" si="9"/>
        <v>39.77480789322217</v>
      </c>
      <c r="V20" s="63">
        <f t="shared" si="10"/>
        <v>-0.007497503559252768</v>
      </c>
    </row>
    <row r="21" spans="1:22" ht="12.75">
      <c r="A21">
        <v>2002</v>
      </c>
      <c r="B21" s="27"/>
      <c r="C21" s="71">
        <f t="shared" si="0"/>
        <v>4837.6</v>
      </c>
      <c r="F21" s="43">
        <f t="shared" si="3"/>
        <v>0.8033817547751944</v>
      </c>
      <c r="G21" s="27">
        <f t="shared" si="11"/>
        <v>3886.4395769004805</v>
      </c>
      <c r="H21" s="61">
        <f t="shared" si="4"/>
        <v>-0.03582989701050085</v>
      </c>
      <c r="I21" s="7"/>
      <c r="J21" s="71">
        <f t="shared" si="1"/>
        <v>842.4</v>
      </c>
      <c r="M21" s="43">
        <f t="shared" si="5"/>
        <v>0.742997144568474</v>
      </c>
      <c r="N21" s="70">
        <f t="shared" si="6"/>
        <v>625.9007945844825</v>
      </c>
      <c r="O21" s="68">
        <f t="shared" si="7"/>
        <v>-0.04830484698938045</v>
      </c>
      <c r="P21" s="7"/>
      <c r="Q21" s="56">
        <f t="shared" si="2"/>
        <v>41.25719950901709</v>
      </c>
      <c r="R21" s="43"/>
      <c r="T21" s="43">
        <f t="shared" si="8"/>
        <v>0.9558497852172917</v>
      </c>
      <c r="U21" s="59">
        <f t="shared" si="9"/>
        <v>39.47659612947414</v>
      </c>
      <c r="V21" s="63">
        <f t="shared" si="10"/>
        <v>-0.007497503559252776</v>
      </c>
    </row>
    <row r="22" spans="1:22" ht="12.75">
      <c r="A22">
        <v>2003</v>
      </c>
      <c r="B22" s="27"/>
      <c r="C22" s="71">
        <f t="shared" si="0"/>
        <v>4837.6</v>
      </c>
      <c r="F22" s="43">
        <f t="shared" si="3"/>
        <v>0.7745966692414836</v>
      </c>
      <c r="G22" s="27">
        <f t="shared" si="11"/>
        <v>3747.1888471226016</v>
      </c>
      <c r="H22" s="61">
        <f t="shared" si="4"/>
        <v>-0.035829897010500884</v>
      </c>
      <c r="I22" s="7"/>
      <c r="J22" s="71">
        <f t="shared" si="1"/>
        <v>842.4</v>
      </c>
      <c r="M22" s="43">
        <f t="shared" si="5"/>
        <v>0.7071067811865472</v>
      </c>
      <c r="N22" s="70">
        <f t="shared" si="6"/>
        <v>595.6667524715474</v>
      </c>
      <c r="O22" s="68">
        <f t="shared" si="7"/>
        <v>-0.04830484698938045</v>
      </c>
      <c r="P22" s="7"/>
      <c r="Q22" s="56">
        <f t="shared" si="2"/>
        <v>41.25719950901709</v>
      </c>
      <c r="R22" s="43"/>
      <c r="T22" s="43">
        <f t="shared" si="8"/>
        <v>0.9486832980505141</v>
      </c>
      <c r="U22" s="59">
        <f t="shared" si="9"/>
        <v>39.18062020948622</v>
      </c>
      <c r="V22" s="63">
        <f t="shared" si="10"/>
        <v>-0.00749750355925279</v>
      </c>
    </row>
    <row r="23" spans="1:22" ht="12.75">
      <c r="A23">
        <v>2004</v>
      </c>
      <c r="B23" s="27"/>
      <c r="C23" s="71">
        <f t="shared" si="0"/>
        <v>4837.6</v>
      </c>
      <c r="F23" s="43">
        <f t="shared" si="3"/>
        <v>0.7468429503578843</v>
      </c>
      <c r="G23" s="27">
        <f t="shared" si="11"/>
        <v>3612.9274566513013</v>
      </c>
      <c r="H23" s="61">
        <f t="shared" si="4"/>
        <v>-0.035829897010500864</v>
      </c>
      <c r="I23" s="7"/>
      <c r="J23" s="71">
        <f t="shared" si="1"/>
        <v>842.4</v>
      </c>
      <c r="M23" s="43">
        <f t="shared" si="5"/>
        <v>0.6729500963161777</v>
      </c>
      <c r="N23" s="70">
        <f t="shared" si="6"/>
        <v>566.8931611367482</v>
      </c>
      <c r="O23" s="68">
        <f t="shared" si="7"/>
        <v>-0.04830484698938039</v>
      </c>
      <c r="P23" s="7"/>
      <c r="Q23" s="56">
        <f t="shared" si="2"/>
        <v>41.25719950901709</v>
      </c>
      <c r="R23" s="43"/>
      <c r="T23" s="43">
        <f t="shared" si="8"/>
        <v>0.9415705416467768</v>
      </c>
      <c r="U23" s="59">
        <f t="shared" si="9"/>
        <v>38.886863370011866</v>
      </c>
      <c r="V23" s="63">
        <f t="shared" si="10"/>
        <v>-0.007497503559252798</v>
      </c>
    </row>
    <row r="24" spans="1:22" ht="12.75">
      <c r="A24">
        <v>2005</v>
      </c>
      <c r="B24" s="27"/>
      <c r="C24" s="71">
        <f t="shared" si="0"/>
        <v>4837.6</v>
      </c>
      <c r="F24" s="43">
        <f t="shared" si="3"/>
        <v>0.7200836443635427</v>
      </c>
      <c r="G24" s="27">
        <f t="shared" si="11"/>
        <v>3483.4766379730745</v>
      </c>
      <c r="H24" s="61">
        <f t="shared" si="4"/>
        <v>-0.03582989701050083</v>
      </c>
      <c r="I24" s="7"/>
      <c r="J24" s="71">
        <f t="shared" si="1"/>
        <v>842.4</v>
      </c>
      <c r="M24" s="43">
        <f t="shared" si="5"/>
        <v>0.640443344882136</v>
      </c>
      <c r="N24" s="70">
        <f t="shared" si="6"/>
        <v>539.5094737287113</v>
      </c>
      <c r="O24" s="68">
        <f t="shared" si="7"/>
        <v>-0.04830484698938051</v>
      </c>
      <c r="P24" s="7"/>
      <c r="Q24" s="56">
        <f t="shared" si="2"/>
        <v>41.25719950901709</v>
      </c>
      <c r="R24" s="43"/>
      <c r="T24" s="43">
        <f t="shared" si="8"/>
        <v>0.9345111131594925</v>
      </c>
      <c r="U24" s="59">
        <f t="shared" si="9"/>
        <v>38.59530897348703</v>
      </c>
      <c r="V24" s="63">
        <f t="shared" si="10"/>
        <v>-0.007497503559252702</v>
      </c>
    </row>
    <row r="25" spans="1:22" ht="12.75">
      <c r="A25">
        <v>2006</v>
      </c>
      <c r="B25" s="27"/>
      <c r="C25" s="71">
        <f t="shared" si="0"/>
        <v>4837.6</v>
      </c>
      <c r="F25" s="43">
        <f t="shared" si="3"/>
        <v>0.6942831215470507</v>
      </c>
      <c r="G25" s="27">
        <f t="shared" si="11"/>
        <v>3358.6640287960136</v>
      </c>
      <c r="H25" s="61">
        <f t="shared" si="4"/>
        <v>-0.03582989701050083</v>
      </c>
      <c r="I25" s="7"/>
      <c r="J25" s="71">
        <f t="shared" si="1"/>
        <v>842.4</v>
      </c>
      <c r="M25" s="43">
        <f t="shared" si="5"/>
        <v>0.6095068271022374</v>
      </c>
      <c r="N25" s="70">
        <f t="shared" si="6"/>
        <v>513.4485511509248</v>
      </c>
      <c r="O25" s="68">
        <f t="shared" si="7"/>
        <v>-0.04830484698938037</v>
      </c>
      <c r="P25" s="7"/>
      <c r="Q25" s="56">
        <f t="shared" si="2"/>
        <v>41.25719950901709</v>
      </c>
      <c r="R25" s="43"/>
      <c r="T25" s="43">
        <f t="shared" si="8"/>
        <v>0.927504612762418</v>
      </c>
      <c r="U25" s="59">
        <f t="shared" si="9"/>
        <v>38.305940507087854</v>
      </c>
      <c r="V25" s="63">
        <f t="shared" si="10"/>
        <v>-0.007497503559252655</v>
      </c>
    </row>
    <row r="26" spans="1:22" ht="12.75">
      <c r="A26">
        <v>2007</v>
      </c>
      <c r="B26" s="27"/>
      <c r="C26" s="71">
        <f t="shared" si="0"/>
        <v>4837.6</v>
      </c>
      <c r="F26" s="43">
        <f t="shared" si="3"/>
        <v>0.6694070288058909</v>
      </c>
      <c r="G26" s="27">
        <f t="shared" si="11"/>
        <v>3238.3234425513783</v>
      </c>
      <c r="H26" s="61">
        <f t="shared" si="4"/>
        <v>-0.03582989701050091</v>
      </c>
      <c r="I26" s="7"/>
      <c r="J26" s="71">
        <f t="shared" si="1"/>
        <v>842.4</v>
      </c>
      <c r="M26" s="43">
        <f t="shared" si="5"/>
        <v>0.580064693080081</v>
      </c>
      <c r="N26" s="70">
        <f t="shared" si="6"/>
        <v>488.6464974506603</v>
      </c>
      <c r="O26" s="68">
        <f t="shared" si="7"/>
        <v>-0.0483048469893804</v>
      </c>
      <c r="P26" s="7"/>
      <c r="Q26" s="56">
        <f t="shared" si="2"/>
        <v>41.25719950901709</v>
      </c>
      <c r="R26" s="43"/>
      <c r="T26" s="43">
        <f t="shared" si="8"/>
        <v>0.9205506436270084</v>
      </c>
      <c r="U26" s="59">
        <f t="shared" si="9"/>
        <v>38.01874158179544</v>
      </c>
      <c r="V26" s="63">
        <f t="shared" si="10"/>
        <v>-0.007497503559252748</v>
      </c>
    </row>
    <row r="27" spans="1:22" ht="12.75">
      <c r="A27">
        <v>2008</v>
      </c>
      <c r="B27" s="27"/>
      <c r="C27" s="71">
        <f t="shared" si="0"/>
        <v>4837.6</v>
      </c>
      <c r="F27" s="43">
        <f t="shared" si="3"/>
        <v>0.6454222439056704</v>
      </c>
      <c r="G27" s="27">
        <f t="shared" si="11"/>
        <v>3122.2946471180717</v>
      </c>
      <c r="H27" s="61">
        <f t="shared" si="4"/>
        <v>-0.035829897010500905</v>
      </c>
      <c r="I27" s="7"/>
      <c r="J27" s="71">
        <f t="shared" si="1"/>
        <v>842.4</v>
      </c>
      <c r="M27" s="43">
        <f t="shared" si="5"/>
        <v>0.5520447568369058</v>
      </c>
      <c r="N27" s="70">
        <f t="shared" si="6"/>
        <v>465.0425031594095</v>
      </c>
      <c r="O27" s="68">
        <f t="shared" si="7"/>
        <v>-0.04830484698938047</v>
      </c>
      <c r="P27" s="7"/>
      <c r="Q27" s="56">
        <f t="shared" si="2"/>
        <v>41.25719950901709</v>
      </c>
      <c r="R27" s="43"/>
      <c r="T27" s="43">
        <f t="shared" si="8"/>
        <v>0.9136488118999426</v>
      </c>
      <c r="U27" s="59">
        <f t="shared" si="9"/>
        <v>37.733695931467615</v>
      </c>
      <c r="V27" s="63">
        <f t="shared" si="10"/>
        <v>-0.007497503559252802</v>
      </c>
    </row>
    <row r="28" spans="1:22" ht="12.75">
      <c r="A28">
        <v>2009</v>
      </c>
      <c r="B28" s="27"/>
      <c r="C28" s="71">
        <f t="shared" si="0"/>
        <v>4837.6</v>
      </c>
      <c r="F28" s="43">
        <f t="shared" si="3"/>
        <v>0.6222968313782439</v>
      </c>
      <c r="G28" s="27">
        <f t="shared" si="11"/>
        <v>3010.423151475393</v>
      </c>
      <c r="H28" s="61">
        <f t="shared" si="4"/>
        <v>-0.035829897010500926</v>
      </c>
      <c r="I28" s="7"/>
      <c r="J28" s="71">
        <f t="shared" si="1"/>
        <v>842.4</v>
      </c>
      <c r="M28" s="43">
        <f t="shared" si="5"/>
        <v>0.5253783193266094</v>
      </c>
      <c r="N28" s="70">
        <f t="shared" si="6"/>
        <v>442.57869620073575</v>
      </c>
      <c r="O28" s="68">
        <f t="shared" si="7"/>
        <v>-0.0483048469893804</v>
      </c>
      <c r="P28" s="7"/>
      <c r="Q28" s="56">
        <f t="shared" si="2"/>
        <v>41.25719950901709</v>
      </c>
      <c r="R28" s="43"/>
      <c r="T28" s="43">
        <f t="shared" si="8"/>
        <v>0.9067987266808157</v>
      </c>
      <c r="U28" s="59">
        <f t="shared" si="9"/>
        <v>37.45078741191767</v>
      </c>
      <c r="V28" s="63">
        <f t="shared" si="10"/>
        <v>-0.007497503559252809</v>
      </c>
    </row>
    <row r="29" spans="1:22" ht="12.75">
      <c r="A29">
        <v>2010</v>
      </c>
      <c r="B29" s="27"/>
      <c r="C29" s="71">
        <f t="shared" si="0"/>
        <v>4837.6</v>
      </c>
      <c r="D29" s="71">
        <f>B12*F7</f>
        <v>2902.56</v>
      </c>
      <c r="E29" s="69">
        <f>F7</f>
        <v>0.6</v>
      </c>
      <c r="F29" s="43">
        <f t="shared" si="3"/>
        <v>0.6000000000000004</v>
      </c>
      <c r="G29" s="27">
        <f t="shared" si="11"/>
        <v>2902.560000000002</v>
      </c>
      <c r="H29" s="61">
        <f t="shared" si="4"/>
        <v>-0.035829897010500815</v>
      </c>
      <c r="I29" s="7"/>
      <c r="J29" s="71">
        <f t="shared" si="1"/>
        <v>842.4</v>
      </c>
      <c r="K29" s="71">
        <f>K15*M7</f>
        <v>421.2</v>
      </c>
      <c r="L29" s="43">
        <f>M7</f>
        <v>0.5</v>
      </c>
      <c r="M29" s="43">
        <f t="shared" si="5"/>
        <v>0.49999999999999967</v>
      </c>
      <c r="N29" s="70">
        <f t="shared" si="6"/>
        <v>421.1999999999997</v>
      </c>
      <c r="O29" s="68">
        <f t="shared" si="7"/>
        <v>-0.04830484698938047</v>
      </c>
      <c r="P29" s="7"/>
      <c r="Q29" s="56">
        <f t="shared" si="2"/>
        <v>41.25719950901709</v>
      </c>
      <c r="R29" s="43">
        <f>R15*T7</f>
        <v>37.17</v>
      </c>
      <c r="S29" s="69">
        <f>T7</f>
        <v>0.9</v>
      </c>
      <c r="T29" s="43">
        <f t="shared" si="8"/>
        <v>0.9000000000000005</v>
      </c>
      <c r="U29" s="59">
        <f t="shared" si="9"/>
        <v>37.17</v>
      </c>
      <c r="V29" s="63">
        <f t="shared" si="10"/>
        <v>-0.007497503559252772</v>
      </c>
    </row>
    <row r="30" spans="4:19" ht="12.75">
      <c r="D30" s="64" t="s">
        <v>82</v>
      </c>
      <c r="E30" s="65">
        <v>14</v>
      </c>
      <c r="K30" s="64" t="s">
        <v>82</v>
      </c>
      <c r="L30" s="65">
        <v>14</v>
      </c>
      <c r="R30" s="64" t="s">
        <v>82</v>
      </c>
      <c r="S30" s="65">
        <v>14</v>
      </c>
    </row>
    <row r="31" spans="4:19" ht="12.75">
      <c r="D31" s="64" t="s">
        <v>80</v>
      </c>
      <c r="E31">
        <f>1/E30</f>
        <v>0.07142857142857142</v>
      </c>
      <c r="K31" s="64" t="s">
        <v>80</v>
      </c>
      <c r="L31">
        <f>1/L30</f>
        <v>0.07142857142857142</v>
      </c>
      <c r="R31" s="64" t="s">
        <v>80</v>
      </c>
      <c r="S31">
        <f>1/S30</f>
        <v>0.07142857142857142</v>
      </c>
    </row>
    <row r="32" spans="4:19" ht="12.75">
      <c r="D32" s="64" t="s">
        <v>83</v>
      </c>
      <c r="E32">
        <f>POWER(E29,E31)</f>
        <v>0.9641701029894991</v>
      </c>
      <c r="K32" s="64" t="s">
        <v>83</v>
      </c>
      <c r="L32">
        <f>POWER(L29,L31)</f>
        <v>0.9516951530106196</v>
      </c>
      <c r="R32" s="64" t="s">
        <v>83</v>
      </c>
      <c r="S32">
        <f>POWER(S29,S31)</f>
        <v>0.9925024964407473</v>
      </c>
    </row>
    <row r="33" spans="4:19" ht="12.75">
      <c r="D33" s="64" t="s">
        <v>81</v>
      </c>
      <c r="E33" s="66">
        <f>1-E32</f>
        <v>0.03582989701050088</v>
      </c>
      <c r="F33" s="66"/>
      <c r="K33" s="64" t="s">
        <v>81</v>
      </c>
      <c r="L33" s="62">
        <f>1-L32</f>
        <v>0.04830484698938042</v>
      </c>
      <c r="R33" s="64" t="s">
        <v>81</v>
      </c>
      <c r="S33" s="63">
        <f>1-S32</f>
        <v>0.007497503559252716</v>
      </c>
    </row>
    <row r="34" spans="4:19" ht="12.75">
      <c r="D34" s="64"/>
      <c r="E34" s="66"/>
      <c r="F34" s="66"/>
      <c r="K34" s="64"/>
      <c r="L34" s="62"/>
      <c r="R34" s="64"/>
      <c r="S34" s="63"/>
    </row>
    <row r="35" spans="4:19" ht="12.75">
      <c r="D35" s="64"/>
      <c r="E35" s="66"/>
      <c r="F35" s="66"/>
      <c r="K35" s="64"/>
      <c r="L35" s="62"/>
      <c r="R35" s="64"/>
      <c r="S35" s="63"/>
    </row>
    <row r="36" spans="2:19" ht="23.25">
      <c r="B36" s="67" t="s">
        <v>92</v>
      </c>
      <c r="D36" s="64"/>
      <c r="E36" s="66"/>
      <c r="F36" s="66"/>
      <c r="K36" s="64"/>
      <c r="L36" s="62"/>
      <c r="R36" s="64"/>
      <c r="S36" s="63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SCOTT BRAND</cp:lastModifiedBy>
  <cp:lastPrinted>2003-01-14T09:37:01Z</cp:lastPrinted>
  <dcterms:created xsi:type="dcterms:W3CDTF">1999-04-19T10:26:43Z</dcterms:created>
  <cp:category/>
  <cp:version/>
  <cp:contentType/>
  <cp:contentStatus/>
</cp:coreProperties>
</file>