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275" windowWidth="7620" windowHeight="4290" tabRatio="868" firstSheet="2" activeTab="2"/>
  </bookViews>
  <sheets>
    <sheet name="NB" sheetId="1" state="hidden" r:id="rId1"/>
    <sheet name="pop" sheetId="2" state="hidden" r:id="rId2"/>
    <sheet name="S1 Numbers" sheetId="3" r:id="rId3"/>
    <sheet name="Table S2 Index" sheetId="4" r:id="rId4"/>
    <sheet name="S3 SHS" sheetId="5" r:id="rId5"/>
    <sheet name="S4 Cross Border" sheetId="6" r:id="rId6"/>
    <sheet name="Table SGB1 comp num" sheetId="7" r:id="rId7"/>
    <sheet name="Table SGB2 comp index" sheetId="8" r:id="rId8"/>
    <sheet name="Table SGB3 comp rel. to pop." sheetId="9" r:id="rId9"/>
    <sheet name="H1 passenger" sheetId="10" r:id="rId10"/>
    <sheet name="h2 a freight tonnes" sheetId="11" r:id="rId11"/>
    <sheet name="H2 b freight tonne km" sheetId="12" r:id="rId12"/>
    <sheet name="H3 traffic" sheetId="13" r:id="rId13"/>
    <sheet name="H4 other" sheetId="14" r:id="rId14"/>
    <sheet name="Figs1,2" sheetId="15" r:id="rId15"/>
    <sheet name="Figs3,4" sheetId="16" r:id="rId16"/>
    <sheet name="Figs5,6" sheetId="17" r:id="rId17"/>
    <sheet name="Figs 7, 8, 9" sheetId="18" r:id="rId18"/>
    <sheet name="Figs10,11" sheetId="19" r:id="rId19"/>
    <sheet name="cross" sheetId="20" r:id="rId20"/>
    <sheet name="Tsumm1" sheetId="21" state="hidden" r:id="rId21"/>
    <sheet name="Tsumm2" sheetId="22" state="hidden" r:id="rId22"/>
  </sheets>
  <externalReferences>
    <externalReference r:id="rId25"/>
  </externalReferences>
  <definedNames>
    <definedName name="compnum" localSheetId="5">'[1]Table SGB1 comp num'!#REF!</definedName>
    <definedName name="compnum">'Table SGB1 comp num'!#REF!</definedName>
    <definedName name="KEYA">'S1 Numbers'!$Y$37</definedName>
    <definedName name="_xlnm.Print_Area" localSheetId="17">'Figs 7, 8, 9'!$A$1:$G$55</definedName>
    <definedName name="_xlnm.Print_Area" localSheetId="14">'Figs1,2'!$A$1:$Q$85</definedName>
    <definedName name="_xlnm.Print_Area" localSheetId="18">'Figs10,11'!$1:$54</definedName>
    <definedName name="_xlnm.Print_Area" localSheetId="15">'Figs3,4'!$A$1:$Q$87</definedName>
    <definedName name="_xlnm.Print_Area" localSheetId="16">'Figs5,6'!$A$1:$S$109</definedName>
    <definedName name="_xlnm.Print_Area" localSheetId="9">'H1 passenger'!$A$1:$M$67</definedName>
    <definedName name="_xlnm.Print_Area" localSheetId="10">'h2 a freight tonnes'!$A$1:$O$75</definedName>
    <definedName name="_xlnm.Print_Area" localSheetId="11">'H2 b freight tonne km'!$A$1:$G$74</definedName>
    <definedName name="_xlnm.Print_Area" localSheetId="13">'H4 other'!$A$1:$K$68</definedName>
    <definedName name="_xlnm.Print_Area" localSheetId="5">'S4 Cross Border'!$A$1:$O$82</definedName>
    <definedName name="_xlnm.Print_Area" localSheetId="6">'Table SGB1 comp num'!$A$1:$N$74</definedName>
    <definedName name="_xlnm.Print_Area" localSheetId="7">'Table SGB2 comp index'!$A$1:$O$67</definedName>
    <definedName name="_xlnm.Print_Area" localSheetId="8">'Table SGB3 comp rel. to pop.'!$A$1:$O$58</definedName>
  </definedNames>
  <calcPr fullCalcOnLoad="1"/>
</workbook>
</file>

<file path=xl/sharedStrings.xml><?xml version="1.0" encoding="utf-8"?>
<sst xmlns="http://schemas.openxmlformats.org/spreadsheetml/2006/main" count="1782" uniqueCount="465">
  <si>
    <t>thousands</t>
  </si>
  <si>
    <t xml:space="preserve">Private and Light Goods </t>
  </si>
  <si>
    <t xml:space="preserve">All Vehicles  </t>
  </si>
  <si>
    <t>Vehicle Kilometres</t>
  </si>
  <si>
    <t>Passenger Receipts</t>
  </si>
  <si>
    <t>Erskine Bridge</t>
  </si>
  <si>
    <t>Skye Bridge</t>
  </si>
  <si>
    <t>Trunk (A and M)</t>
  </si>
  <si>
    <t>Other Major (A and M)</t>
  </si>
  <si>
    <t>Minor Roads</t>
  </si>
  <si>
    <t>All Roads</t>
  </si>
  <si>
    <t>Air Transport</t>
  </si>
  <si>
    <t>Terminal Passengers</t>
  </si>
  <si>
    <t>thousand tonnes</t>
  </si>
  <si>
    <t>Transport Movements</t>
  </si>
  <si>
    <t>Passengers</t>
  </si>
  <si>
    <t>Vehicles</t>
  </si>
  <si>
    <t>..</t>
  </si>
  <si>
    <t>A Roads</t>
  </si>
  <si>
    <t>millions</t>
  </si>
  <si>
    <t>£ million</t>
  </si>
  <si>
    <t>million tonnes</t>
  </si>
  <si>
    <t>Freight Lifted</t>
  </si>
  <si>
    <t>kilometres</t>
  </si>
  <si>
    <t>Private and Light Goods</t>
  </si>
  <si>
    <t>million vehicle-kilometres</t>
  </si>
  <si>
    <t>Motorways</t>
  </si>
  <si>
    <t>Freight</t>
  </si>
  <si>
    <t>thousand</t>
  </si>
  <si>
    <t>Scotland</t>
  </si>
  <si>
    <t>GB</t>
  </si>
  <si>
    <t>Households with a Car</t>
  </si>
  <si>
    <t>percent</t>
  </si>
  <si>
    <t>thousand kilometres</t>
  </si>
  <si>
    <t>million vehicle kilometres</t>
  </si>
  <si>
    <t>billion vehicle kilometres</t>
  </si>
  <si>
    <t xml:space="preserve">Motorway </t>
  </si>
  <si>
    <t>million</t>
  </si>
  <si>
    <t>Air terminal passengers</t>
  </si>
  <si>
    <t xml:space="preserve">Freight Lifted </t>
  </si>
  <si>
    <t>Road</t>
  </si>
  <si>
    <t xml:space="preserve">Average household expenditure </t>
  </si>
  <si>
    <t>£ per week</t>
  </si>
  <si>
    <t>Car (or van, minibus, works van)</t>
  </si>
  <si>
    <t>Public transport (bus, rail, underground)</t>
  </si>
  <si>
    <t>Average household expenditure</t>
  </si>
  <si>
    <t>per 100 population</t>
  </si>
  <si>
    <t>Population Estimates</t>
  </si>
  <si>
    <r>
      <t xml:space="preserve">Public Road Lengths  </t>
    </r>
    <r>
      <rPr>
        <sz val="10"/>
        <rFont val="Arial"/>
        <family val="2"/>
      </rPr>
      <t>(all roads)</t>
    </r>
  </si>
  <si>
    <r>
      <t>on transport and vehicles</t>
    </r>
    <r>
      <rPr>
        <b/>
        <vertAlign val="superscript"/>
        <sz val="10"/>
        <rFont val="Arial"/>
        <family val="2"/>
      </rPr>
      <t>3</t>
    </r>
  </si>
  <si>
    <t>Pipelines</t>
  </si>
  <si>
    <t>UK</t>
  </si>
  <si>
    <t>All vehicles licensed</t>
  </si>
  <si>
    <t>Passenger Journeys</t>
  </si>
  <si>
    <t>Air (Sco)</t>
  </si>
  <si>
    <t>Air (UK)</t>
  </si>
  <si>
    <t xml:space="preserve"> </t>
  </si>
  <si>
    <t>* * * * * *        Please note two points:</t>
  </si>
  <si>
    <t>in order that (e.g.) index values will be calculated more accurately</t>
  </si>
  <si>
    <t>1.  In some cases, enter figures with more decimal places than are displayed in the printed table</t>
  </si>
  <si>
    <t>2.  In some cases, the end of a side-heading appears to be cut-off by the number in the first column</t>
  </si>
  <si>
    <t xml:space="preserve">but the column containing that heading should NOT be widened if the side-heading  </t>
  </si>
  <si>
    <t>appears in full when the table is printed.</t>
  </si>
  <si>
    <t>Forth Bridge</t>
  </si>
  <si>
    <t>Tay Bridge</t>
  </si>
  <si>
    <t>thousand vehicle crossings</t>
  </si>
  <si>
    <t>Receipts</t>
  </si>
  <si>
    <t>Journeys originating</t>
  </si>
  <si>
    <t>in Scotland</t>
  </si>
  <si>
    <t>Road Accident Casualties</t>
  </si>
  <si>
    <t>Road Accident Casualties Killed or Seriously Injured</t>
  </si>
  <si>
    <t xml:space="preserve">    include small amounts of freight destined for Northern Ireland and for outwith the UK. </t>
  </si>
  <si>
    <t>2000</t>
  </si>
  <si>
    <t>Local bus: GB</t>
  </si>
  <si>
    <t>Local bus: Scot</t>
  </si>
  <si>
    <t>Rail: Scot</t>
  </si>
  <si>
    <t>Rail: GB</t>
  </si>
  <si>
    <t>Air: Scot</t>
  </si>
  <si>
    <t>Air: UK</t>
  </si>
  <si>
    <t>Numbers</t>
  </si>
  <si>
    <r>
      <t xml:space="preserve">Table S1   </t>
    </r>
    <r>
      <rPr>
        <b/>
        <sz val="14"/>
        <rFont val="Arial"/>
        <family val="2"/>
      </rPr>
      <t>Summary of Transport in Scotland</t>
    </r>
  </si>
  <si>
    <r>
      <t xml:space="preserve">Table S2   </t>
    </r>
    <r>
      <rPr>
        <b/>
        <sz val="14"/>
        <rFont val="Arial"/>
        <family val="2"/>
      </rPr>
      <t>Summary of Transport in Scotland - index numbers</t>
    </r>
  </si>
  <si>
    <r>
      <t xml:space="preserve">Table SGB2 </t>
    </r>
    <r>
      <rPr>
        <b/>
        <sz val="14"/>
        <rFont val="Arial"/>
        <family val="2"/>
      </rPr>
      <t xml:space="preserve">  Comparisons of Scotland and Great Britain (or UK) - index numbers</t>
    </r>
  </si>
  <si>
    <r>
      <t>Table SGB1</t>
    </r>
    <r>
      <rPr>
        <b/>
        <sz val="14"/>
        <rFont val="Arial"/>
        <family val="2"/>
      </rPr>
      <t xml:space="preserve">   Comparisons of Scotland and Great Britain (or the UK) - numbers</t>
    </r>
  </si>
  <si>
    <t>Car</t>
  </si>
  <si>
    <t>Bus</t>
  </si>
  <si>
    <t>Rail</t>
  </si>
  <si>
    <t>Air</t>
  </si>
  <si>
    <t>Ferry</t>
  </si>
  <si>
    <t>vehicle</t>
  </si>
  <si>
    <t>passenger</t>
  </si>
  <si>
    <t>terminal</t>
  </si>
  <si>
    <t>passengers</t>
  </si>
  <si>
    <t>journeys</t>
  </si>
  <si>
    <t>on selected</t>
  </si>
  <si>
    <t>on major</t>
  </si>
  <si>
    <t>on</t>
  </si>
  <si>
    <t>originating</t>
  </si>
  <si>
    <t>at</t>
  </si>
  <si>
    <t>ferry</t>
  </si>
  <si>
    <t>local</t>
  </si>
  <si>
    <t>in</t>
  </si>
  <si>
    <t>airports</t>
  </si>
  <si>
    <t>(M and A)</t>
  </si>
  <si>
    <t>Index,  1985 = 100</t>
  </si>
  <si>
    <t xml:space="preserve">     Glasgow Corporation's figures may have included passenger journeys on trolley buses and the Glasgow Underground.</t>
  </si>
  <si>
    <r>
      <t xml:space="preserve">Table H2  </t>
    </r>
    <r>
      <rPr>
        <b/>
        <sz val="14"/>
        <rFont val="Arial"/>
        <family val="2"/>
      </rPr>
      <t>Summary of freight traffic</t>
    </r>
    <r>
      <rPr>
        <b/>
        <vertAlign val="superscript"/>
        <sz val="14"/>
        <rFont val="Arial"/>
        <family val="2"/>
      </rPr>
      <t>1</t>
    </r>
  </si>
  <si>
    <t>(a)  freight lifted  - millions of tonnes</t>
  </si>
  <si>
    <r>
      <t xml:space="preserve">Year </t>
    </r>
    <r>
      <rPr>
        <b/>
        <vertAlign val="superscript"/>
        <sz val="10"/>
        <rFont val="Arial"/>
        <family val="2"/>
      </rPr>
      <t>2</t>
    </r>
  </si>
  <si>
    <t>Coastal</t>
  </si>
  <si>
    <t>Coast-</t>
  </si>
  <si>
    <t>Inland</t>
  </si>
  <si>
    <t>Pipeline</t>
  </si>
  <si>
    <t>ship-</t>
  </si>
  <si>
    <t>wise</t>
  </si>
  <si>
    <t>water-</t>
  </si>
  <si>
    <t>ping</t>
  </si>
  <si>
    <t>way</t>
  </si>
  <si>
    <t>lifted in</t>
  </si>
  <si>
    <t>see</t>
  </si>
  <si>
    <t>notes</t>
  </si>
  <si>
    <t>millions of tonnes lifted</t>
  </si>
  <si>
    <t>Index, 1985 = 100</t>
  </si>
  <si>
    <t>1968</t>
  </si>
  <si>
    <t>1. The figures for 'road', 'rail', 'coastwise shipping' and 'inland waterways' are the total amounts lifted in Scotland.</t>
  </si>
  <si>
    <t xml:space="preserve">     The category of 'coastal shipping' is shown for historical reasons.  It is defined in a different way:</t>
  </si>
  <si>
    <t xml:space="preserve">     This table does not show "one port" traffic to / from oil rigs and the sea bed.</t>
  </si>
  <si>
    <t>2.  The figures are all for calendar years except for the figures for "rail" from 1985,</t>
  </si>
  <si>
    <t xml:space="preserve">       which are for the financial years which start in the specified calendar years </t>
  </si>
  <si>
    <r>
      <t>3.</t>
    </r>
    <r>
      <rPr>
        <vertAlign val="superscript"/>
        <sz val="10"/>
        <rFont val="Arial"/>
        <family val="2"/>
      </rPr>
      <t xml:space="preserve"> </t>
    </r>
    <r>
      <rPr>
        <sz val="12"/>
        <rFont val="Arial MT"/>
        <family val="0"/>
      </rPr>
      <t xml:space="preserve"> As a result of changes arising from the 1968 Transport Act, figures from 1968 onwards are not comparable with those of previous years.</t>
    </r>
  </si>
  <si>
    <t>Note: the columns for the index part of this table are hidden</t>
  </si>
  <si>
    <t>(b)  freight moved  - millions of tonne-kilometres</t>
  </si>
  <si>
    <t>Coastwise</t>
  </si>
  <si>
    <t>shipping</t>
  </si>
  <si>
    <t>waterway</t>
  </si>
  <si>
    <t>millions of tonne-kilometres</t>
  </si>
  <si>
    <t>1. The figures for 'road', 'rail', 'coastwise shipping' and 'inland waterways' relate to freight lifted in Scotland;</t>
  </si>
  <si>
    <t xml:space="preserve">Year </t>
  </si>
  <si>
    <t>New</t>
  </si>
  <si>
    <t>Toll</t>
  </si>
  <si>
    <t>licensed</t>
  </si>
  <si>
    <t>Bridges</t>
  </si>
  <si>
    <t>of</t>
  </si>
  <si>
    <t>Vehicle</t>
  </si>
  <si>
    <t>vehicles</t>
  </si>
  <si>
    <t>all severities</t>
  </si>
  <si>
    <r>
      <t>crossings</t>
    </r>
    <r>
      <rPr>
        <vertAlign val="superscript"/>
        <sz val="10"/>
        <rFont val="Arial"/>
        <family val="2"/>
      </rPr>
      <t>1</t>
    </r>
  </si>
  <si>
    <t>number</t>
  </si>
  <si>
    <t>index 1985=100</t>
  </si>
  <si>
    <t>2</t>
  </si>
  <si>
    <t>3</t>
  </si>
  <si>
    <t>4</t>
  </si>
  <si>
    <t xml:space="preserve">2. The figures for vehicles licensed for 1974 to 1978 are on different bases, due to the effect on the annual "census" </t>
  </si>
  <si>
    <t xml:space="preserve">    of the transfer of licensing records from local offices to the then DVLC </t>
  </si>
  <si>
    <t xml:space="preserve">    estimates are taken from the Vehicle Information Database and are not consistent with previous years.</t>
  </si>
  <si>
    <t>Local Bus</t>
  </si>
  <si>
    <t>Ferries</t>
  </si>
  <si>
    <t>Injuries</t>
  </si>
  <si>
    <t>Inland waterway</t>
  </si>
  <si>
    <t>new registrations</t>
  </si>
  <si>
    <t>vehicles licensed</t>
  </si>
  <si>
    <t>Ferry (selected services)</t>
  </si>
  <si>
    <t>All roads</t>
  </si>
  <si>
    <t>Major roads (M &amp; A)</t>
  </si>
  <si>
    <t xml:space="preserve">A roads </t>
  </si>
  <si>
    <t>All roads (incl. B, C, unclassified)</t>
  </si>
  <si>
    <t>All roads (incl. B, C, uncl.)</t>
  </si>
  <si>
    <t>All roads (incl. B, C and unclassified)</t>
  </si>
  <si>
    <t xml:space="preserve">     the total lifted elsewhere in the UK which is delivered in Scotland.</t>
  </si>
  <si>
    <r>
      <t xml:space="preserve">Table H4   </t>
    </r>
    <r>
      <rPr>
        <b/>
        <sz val="14"/>
        <rFont val="Arial"/>
        <family val="2"/>
      </rPr>
      <t xml:space="preserve">Other vehicle related statistics </t>
    </r>
  </si>
  <si>
    <r>
      <t xml:space="preserve">Table H3   </t>
    </r>
    <r>
      <rPr>
        <b/>
        <sz val="14"/>
        <rFont val="Arial"/>
        <family val="2"/>
      </rPr>
      <t xml:space="preserve">Traffic estimates </t>
    </r>
  </si>
  <si>
    <t>A roads</t>
  </si>
  <si>
    <t>All</t>
  </si>
  <si>
    <t>major</t>
  </si>
  <si>
    <t>roads</t>
  </si>
  <si>
    <t>(M &amp; A)</t>
  </si>
  <si>
    <t>Minor</t>
  </si>
  <si>
    <t>(B, C &amp;</t>
  </si>
  <si>
    <t>unclassif.)</t>
  </si>
  <si>
    <t xml:space="preserve"> at latest year's prices</t>
  </si>
  <si>
    <t>at latest year's prices</t>
  </si>
  <si>
    <t>2.  The figures are all for calendar years except for the figures for "rail",</t>
  </si>
  <si>
    <t>registr-</t>
  </si>
  <si>
    <t>ations</t>
  </si>
  <si>
    <t>casualties</t>
  </si>
  <si>
    <t>accident</t>
  </si>
  <si>
    <r>
      <t xml:space="preserve">Figure 2 </t>
    </r>
    <r>
      <rPr>
        <b/>
        <sz val="28"/>
        <rFont val="Arial MT"/>
        <family val="0"/>
      </rPr>
      <t xml:space="preserve"> New registrations of vehicles</t>
    </r>
  </si>
  <si>
    <t xml:space="preserve">     caused by the withdrawal of the Kyle-Kyleakin service when the Skye Bridge opened in October 1995.</t>
  </si>
  <si>
    <t xml:space="preserve">     NorthLink Orkney and Shetland Ferries, and Orkney Ferries. The figures from 1995 are affected by the reduction in traffic </t>
  </si>
  <si>
    <t>1.  The figures for "Car" and "Air" are for calendar years; latterly, the figures for "Bus" and "Rail"</t>
  </si>
  <si>
    <t xml:space="preserve">     are for the financial years which start in the specified calendar years (eg the "1996" figures are for "1996-97") </t>
  </si>
  <si>
    <t xml:space="preserve">1. One-way tolls were introduced for Tay bridge (1 June 1991) and  Forth bridge (1 September 1997) so total crossings after these </t>
  </si>
  <si>
    <t xml:space="preserve">    estimated using post town area data.  The vehicle taxation system was subject to major revisions from July 1995. </t>
  </si>
  <si>
    <r>
      <t xml:space="preserve">Figure 1 </t>
    </r>
    <r>
      <rPr>
        <b/>
        <sz val="28"/>
        <rFont val="Arial MT"/>
        <family val="0"/>
      </rPr>
      <t xml:space="preserve"> Vehicles licensed</t>
    </r>
  </si>
  <si>
    <t xml:space="preserve">Passenger Receipts </t>
  </si>
  <si>
    <t>Coastwise traffic</t>
  </si>
  <si>
    <t>One Port traffic</t>
  </si>
  <si>
    <t>Inland waterway traffic</t>
  </si>
  <si>
    <t>Killed</t>
  </si>
  <si>
    <t>Killed and Serious</t>
  </si>
  <si>
    <t>All (Killed, Serious, Slight)</t>
  </si>
  <si>
    <t>England</t>
  </si>
  <si>
    <t xml:space="preserve">Wales </t>
  </si>
  <si>
    <t>-</t>
  </si>
  <si>
    <t>NI</t>
  </si>
  <si>
    <t xml:space="preserve">     for 'pipeline' it is the estimated tonne-kilometres for crude oil carried by on-shore pipelines which are </t>
  </si>
  <si>
    <t xml:space="preserve">     over 50km in length.  This table does not show the tonne-kilometres for "one port" traffic to / from oil rigs </t>
  </si>
  <si>
    <t xml:space="preserve">     and the sea bed or for "coastal shipping" (as defined in part [a] of this table).</t>
  </si>
  <si>
    <t>Detailed figures underlying the table - NB: the units used vary from topic to topic, and (in some cases) there are more decimal places than appear in the table</t>
  </si>
  <si>
    <t>RED BOLD = arbitrary estimate because "STS" did not separate "Rest of World" from "UK offshore" for those years</t>
  </si>
  <si>
    <t>Passenger numbers</t>
  </si>
  <si>
    <t>Table 8.1</t>
  </si>
  <si>
    <t>Originating in Scotland</t>
  </si>
  <si>
    <t>Table 8.2</t>
  </si>
  <si>
    <t>Into Scotland</t>
  </si>
  <si>
    <t>Total  - other UK</t>
  </si>
  <si>
    <t>Table 9.6</t>
  </si>
  <si>
    <t>To / from other UK airports</t>
  </si>
  <si>
    <t>To / from other countries</t>
  </si>
  <si>
    <t>Eire</t>
  </si>
  <si>
    <t>Europe</t>
  </si>
  <si>
    <t>North America</t>
  </si>
  <si>
    <t>Rest of World</t>
  </si>
  <si>
    <t>Total outwith UK</t>
  </si>
  <si>
    <t>Total cross-border (other UK and outwith UK)</t>
  </si>
  <si>
    <t>To / from N Ireland - other UK</t>
  </si>
  <si>
    <t>Freight lifted</t>
  </si>
  <si>
    <r>
      <t xml:space="preserve">Road   </t>
    </r>
    <r>
      <rPr>
        <u val="single"/>
        <sz val="10"/>
        <rFont val="Arial"/>
        <family val="2"/>
      </rPr>
      <t xml:space="preserve"> (freight lifted by UK HGVs)</t>
    </r>
  </si>
  <si>
    <t>Table 3.1</t>
  </si>
  <si>
    <t>Total - to elsewhere in UK</t>
  </si>
  <si>
    <t>Outwith UK</t>
  </si>
  <si>
    <t>Total leaving Scotland</t>
  </si>
  <si>
    <t>With a destination in Scotland</t>
  </si>
  <si>
    <t>Total - from elsewhere in UK</t>
  </si>
  <si>
    <t>Total entering Scotland</t>
  </si>
  <si>
    <t>Total cross-border to/from</t>
  </si>
  <si>
    <t>to/from elsewhere in UK</t>
  </si>
  <si>
    <t>to/from outwith UK</t>
  </si>
  <si>
    <t>DfT Waterborne Freight bulletin</t>
  </si>
  <si>
    <t>Table 3.9</t>
  </si>
  <si>
    <t>Scotland West Coast</t>
  </si>
  <si>
    <t>plus</t>
  </si>
  <si>
    <t>Scotland East Coast</t>
  </si>
  <si>
    <t>less</t>
  </si>
  <si>
    <t>destination within Scotland</t>
  </si>
  <si>
    <t>gives</t>
  </si>
  <si>
    <t>Destination in Scotland</t>
  </si>
  <si>
    <t>origin within Scotland</t>
  </si>
  <si>
    <t>(major) Ports</t>
  </si>
  <si>
    <t>Table 10.2</t>
  </si>
  <si>
    <t>Exports</t>
  </si>
  <si>
    <t>'000 tonnes</t>
  </si>
  <si>
    <t>Imports</t>
  </si>
  <si>
    <t>All water</t>
  </si>
  <si>
    <t>(calc'd)</t>
  </si>
  <si>
    <t>Rosyth / Zeebrugge &amp; Shetland Europe - outwith UK</t>
  </si>
  <si>
    <t>Vehicles Licensed</t>
  </si>
  <si>
    <t>Road Traffic</t>
  </si>
  <si>
    <r>
      <t xml:space="preserve">Households with a Car  </t>
    </r>
    <r>
      <rPr>
        <sz val="10"/>
        <rFont val="Arial"/>
        <family val="2"/>
      </rPr>
      <t>(National Travel Survey, etc)</t>
    </r>
  </si>
  <si>
    <r>
      <t xml:space="preserve">GB </t>
    </r>
    <r>
      <rPr>
        <vertAlign val="superscript"/>
        <sz val="10"/>
        <rFont val="Arial"/>
        <family val="2"/>
      </rPr>
      <t>1</t>
    </r>
  </si>
  <si>
    <t xml:space="preserve">GB </t>
  </si>
  <si>
    <r>
      <t xml:space="preserve">Travel to Work   </t>
    </r>
    <r>
      <rPr>
        <sz val="10"/>
        <rFont val="Arial"/>
        <family val="2"/>
      </rPr>
      <t>(Autumn: Labour Force Survey)</t>
    </r>
  </si>
  <si>
    <r>
      <t xml:space="preserve">Air terminal passengers </t>
    </r>
    <r>
      <rPr>
        <b/>
        <vertAlign val="superscript"/>
        <sz val="10"/>
        <rFont val="Arial"/>
        <family val="2"/>
      </rPr>
      <t>2</t>
    </r>
  </si>
  <si>
    <t>1.  The GB figures relate to motor vehicle traffic only, and therefore exclude a small amount of pedal cycle traffic.</t>
  </si>
  <si>
    <t xml:space="preserve">2.  Data supplied by the Civil Aviation Authority.  </t>
  </si>
  <si>
    <t xml:space="preserve">Road Traffic </t>
  </si>
  <si>
    <t xml:space="preserve">UK </t>
  </si>
  <si>
    <r>
      <t xml:space="preserve">Table H1   </t>
    </r>
    <r>
      <rPr>
        <b/>
        <sz val="14"/>
        <rFont val="Arial"/>
        <family val="2"/>
      </rPr>
      <t>Summary of passenger traffic</t>
    </r>
  </si>
  <si>
    <r>
      <t xml:space="preserve">Year </t>
    </r>
    <r>
      <rPr>
        <vertAlign val="superscript"/>
        <sz val="12"/>
        <rFont val="Arial"/>
        <family val="2"/>
      </rPr>
      <t>1</t>
    </r>
  </si>
  <si>
    <t xml:space="preserve">roads </t>
  </si>
  <si>
    <r>
      <t xml:space="preserve">services </t>
    </r>
    <r>
      <rPr>
        <vertAlign val="superscript"/>
        <sz val="10"/>
        <rFont val="Arial"/>
        <family val="2"/>
      </rPr>
      <t>2</t>
    </r>
  </si>
  <si>
    <r>
      <t xml:space="preserve">services </t>
    </r>
    <r>
      <rPr>
        <vertAlign val="superscript"/>
        <sz val="10"/>
        <rFont val="Arial"/>
        <family val="2"/>
      </rPr>
      <t>3</t>
    </r>
  </si>
  <si>
    <t xml:space="preserve">3.  Those routes for which figures are available back to 1973: Caledonian MacBrayne, P&amp;O Scottish Ferries / </t>
  </si>
  <si>
    <t xml:space="preserve">3. For years up to 1992 estimates are taken from the DVLA annual vehicle census, from 1993 onwards </t>
  </si>
  <si>
    <t xml:space="preserve">4. New registration results to 1994 are taken from geographical analysis provided by DVLA.  Results for 1995 onwards are </t>
  </si>
  <si>
    <t>new basis</t>
  </si>
  <si>
    <t>NB: the "1992" figure of 1.84 million on the new basis comes from "STS 2003" page 43, para 4.1.2</t>
  </si>
  <si>
    <t xml:space="preserve">    The VID figure for 1992 was 1,840,000 compared with the DVLA figure of 1,884,000. </t>
  </si>
  <si>
    <t>Coastwise shipping</t>
  </si>
  <si>
    <t>Cars on major roads (M &amp; A)</t>
  </si>
  <si>
    <t>continued</t>
  </si>
  <si>
    <r>
      <t xml:space="preserve">Table SGB3  </t>
    </r>
    <r>
      <rPr>
        <b/>
        <sz val="13"/>
        <rFont val="Arial"/>
        <family val="2"/>
      </rPr>
      <t>Comparisons of Scotland and Great Britain (or UK) - relative to the population</t>
    </r>
  </si>
  <si>
    <t>(in 2003)</t>
  </si>
  <si>
    <r>
      <t xml:space="preserve">Vehicles Licensed  </t>
    </r>
    <r>
      <rPr>
        <sz val="10"/>
        <rFont val="Arial"/>
        <family val="2"/>
      </rPr>
      <t>(all vehicles)</t>
    </r>
  </si>
  <si>
    <t>Vehicles Licensed  (all vehicles)</t>
  </si>
  <si>
    <t>ScotRail passenger journeys</t>
  </si>
  <si>
    <t>Table 10.12(a,b)</t>
  </si>
  <si>
    <t>All rail</t>
  </si>
  <si>
    <t>ScotRail</t>
  </si>
  <si>
    <t>**** NOT LINKED   *****</t>
  </si>
  <si>
    <t>All passenger journeys</t>
  </si>
  <si>
    <t>originating in Scotland</t>
  </si>
  <si>
    <t xml:space="preserve">ScotRail passenger journeys   </t>
  </si>
  <si>
    <t xml:space="preserve">Caledonian MacBrayne, P&amp;O Scottish Ferries / NorthLink Orkney &amp; Shetland, and Orkney Ferries.  </t>
  </si>
  <si>
    <t xml:space="preserve">2.  Pre-1975, the figures are the totals of passenger journeys for the Scottish Bus Group and the four city corporations.  Therefore, </t>
  </si>
  <si>
    <t xml:space="preserve">     they include any "non-stage" (non-local) services run by these operators, and exclude other operators' "stage" (local) services.</t>
  </si>
  <si>
    <t xml:space="preserve">     The 'pipeline' figure is the estimated amount of crude oil carried by on-shore pipelines which are </t>
  </si>
  <si>
    <t xml:space="preserve">     over 50km in length. </t>
  </si>
  <si>
    <t xml:space="preserve">index 1985=100 </t>
  </si>
  <si>
    <t>WARNING - NOT YET CHECKED / UPDATED PROPERLY</t>
  </si>
  <si>
    <t>Passenger Journeys (boardings)</t>
  </si>
  <si>
    <t>percentages</t>
  </si>
  <si>
    <t>Households with cars available for private use</t>
  </si>
  <si>
    <t>No car</t>
  </si>
  <si>
    <t>One car</t>
  </si>
  <si>
    <t>Two Cars</t>
  </si>
  <si>
    <t>Three or more cars</t>
  </si>
  <si>
    <t>People (aged 17+) with a full driving licence</t>
  </si>
  <si>
    <t>Men</t>
  </si>
  <si>
    <t>Women</t>
  </si>
  <si>
    <t>People (aged 17+) - frequency of driving</t>
  </si>
  <si>
    <t>Every day</t>
  </si>
  <si>
    <t>At least three times a week</t>
  </si>
  <si>
    <t>Once or twice a week</t>
  </si>
  <si>
    <t>One or more cars</t>
  </si>
  <si>
    <t>Two or more cars</t>
  </si>
  <si>
    <t>At least 2-3 times a month</t>
  </si>
  <si>
    <t>Less than once a month</t>
  </si>
  <si>
    <t>Holds full licence, never drives</t>
  </si>
  <si>
    <t>Does not have a full driving licence</t>
  </si>
  <si>
    <t>Walking as a means of transport</t>
  </si>
  <si>
    <t xml:space="preserve">Walking just for pleasure or to keep fit </t>
  </si>
  <si>
    <t>Cycling as a means of transport</t>
  </si>
  <si>
    <t>Cycling just for pleasure or to keep fit</t>
  </si>
  <si>
    <t>Walking</t>
  </si>
  <si>
    <t xml:space="preserve">Car or Van </t>
  </si>
  <si>
    <t>Driver</t>
  </si>
  <si>
    <t>Passenger</t>
  </si>
  <si>
    <t>Bicycle</t>
  </si>
  <si>
    <t>Other</t>
  </si>
  <si>
    <t>Travel to school</t>
  </si>
  <si>
    <t>Bus (school or service)</t>
  </si>
  <si>
    <t>Adults (aged 16+) - frequency of use of local bus service</t>
  </si>
  <si>
    <t>Every day or almost every day</t>
  </si>
  <si>
    <t>2 or 3 times per week</t>
  </si>
  <si>
    <t>About once a week</t>
  </si>
  <si>
    <t>Once or twice a month</t>
  </si>
  <si>
    <t>Adults (aged 16+) - frequency of use of train service</t>
  </si>
  <si>
    <t>Households' other transport facilites</t>
  </si>
  <si>
    <t>Bus service</t>
  </si>
  <si>
    <t>Up to 6 minutes walk to the nearest stop</t>
  </si>
  <si>
    <t>1+ Bicycles which can be used by adults</t>
  </si>
  <si>
    <t xml:space="preserve">At least one bus every 13 mins </t>
  </si>
  <si>
    <t>At least once a month</t>
  </si>
  <si>
    <t>Not used in the past month</t>
  </si>
  <si>
    <t xml:space="preserve">     2004 onwards are not comparable with those for earlier years, due to changes to the methodology and processing system for the survey.</t>
  </si>
  <si>
    <t>kilometres per 1,000 population</t>
  </si>
  <si>
    <t>vehicle kilometres per head</t>
  </si>
  <si>
    <t>per 1,000 population</t>
  </si>
  <si>
    <t>per head</t>
  </si>
  <si>
    <t>tonnes per head</t>
  </si>
  <si>
    <t>(1) The UK,GB, NI and E &amp; W figures are based on 2005 mid-year estimates as 2006 not due to be published until August 2007.</t>
  </si>
  <si>
    <t>3. Over 50km</t>
  </si>
  <si>
    <r>
      <t xml:space="preserve">Pipeline </t>
    </r>
    <r>
      <rPr>
        <b/>
        <vertAlign val="superscript"/>
        <sz val="10"/>
        <rFont val="Arial"/>
        <family val="2"/>
      </rPr>
      <t>3</t>
    </r>
  </si>
  <si>
    <r>
      <t xml:space="preserve">Table S4   </t>
    </r>
    <r>
      <rPr>
        <b/>
        <sz val="16"/>
        <rFont val="Arial"/>
        <family val="2"/>
      </rPr>
      <t xml:space="preserve">Summary of cross-border transport </t>
    </r>
  </si>
  <si>
    <t>Passenger journeys</t>
  </si>
  <si>
    <t>to / from other parts of UK</t>
  </si>
  <si>
    <t xml:space="preserve">Rail </t>
  </si>
  <si>
    <r>
      <t xml:space="preserve">Air </t>
    </r>
    <r>
      <rPr>
        <vertAlign val="superscript"/>
        <sz val="12"/>
        <rFont val="Arial"/>
        <family val="2"/>
      </rPr>
      <t>1</t>
    </r>
  </si>
  <si>
    <r>
      <t xml:space="preserve">Ferry </t>
    </r>
    <r>
      <rPr>
        <vertAlign val="superscript"/>
        <sz val="12"/>
        <rFont val="Arial"/>
        <family val="2"/>
      </rPr>
      <t>2</t>
    </r>
  </si>
  <si>
    <t>Total these modes</t>
  </si>
  <si>
    <t>to / from other countries</t>
  </si>
  <si>
    <r>
      <t xml:space="preserve">Air </t>
    </r>
    <r>
      <rPr>
        <vertAlign val="superscript"/>
        <sz val="12"/>
        <rFont val="Arial"/>
        <family val="2"/>
      </rPr>
      <t>3</t>
    </r>
  </si>
  <si>
    <r>
      <t xml:space="preserve">Ferry </t>
    </r>
    <r>
      <rPr>
        <vertAlign val="superscript"/>
        <sz val="12"/>
        <rFont val="Arial"/>
        <family val="2"/>
      </rPr>
      <t>4</t>
    </r>
  </si>
  <si>
    <t xml:space="preserve">Total "cross-border" passengers </t>
  </si>
  <si>
    <t xml:space="preserve">Freight </t>
  </si>
  <si>
    <t>to other parts of UK</t>
  </si>
  <si>
    <r>
      <t xml:space="preserve">Road </t>
    </r>
    <r>
      <rPr>
        <vertAlign val="superscript"/>
        <sz val="12"/>
        <rFont val="Arial"/>
        <family val="2"/>
      </rPr>
      <t>5</t>
    </r>
  </si>
  <si>
    <t>Water</t>
  </si>
  <si>
    <t>from other parts of UK</t>
  </si>
  <si>
    <t>Total to / from other parts of UK</t>
  </si>
  <si>
    <t>to other countries</t>
  </si>
  <si>
    <r>
      <t xml:space="preserve">Rail </t>
    </r>
    <r>
      <rPr>
        <vertAlign val="superscript"/>
        <sz val="12"/>
        <rFont val="Arial"/>
        <family val="2"/>
      </rPr>
      <t>6</t>
    </r>
  </si>
  <si>
    <r>
      <t xml:space="preserve">Water </t>
    </r>
    <r>
      <rPr>
        <vertAlign val="superscript"/>
        <sz val="12"/>
        <rFont val="Arial"/>
        <family val="2"/>
      </rPr>
      <t>7</t>
    </r>
  </si>
  <si>
    <t>from other countries</t>
  </si>
  <si>
    <r>
      <t xml:space="preserve">Rail </t>
    </r>
    <r>
      <rPr>
        <vertAlign val="superscript"/>
        <sz val="12"/>
        <rFont val="Arial"/>
        <family val="2"/>
      </rPr>
      <t>8</t>
    </r>
  </si>
  <si>
    <r>
      <t xml:space="preserve">Water </t>
    </r>
    <r>
      <rPr>
        <vertAlign val="superscript"/>
        <sz val="12"/>
        <rFont val="Arial"/>
        <family val="2"/>
      </rPr>
      <t>9</t>
    </r>
  </si>
  <si>
    <t>Total to / from other countries</t>
  </si>
  <si>
    <t>Total</t>
  </si>
  <si>
    <t>Total "cross-border" freight</t>
  </si>
  <si>
    <t>Scotland / Northern Ireland ferries</t>
  </si>
  <si>
    <t xml:space="preserve">Figures for 1999 and earlier years are approximate: they include an estimate of the number of passengers to/from certain </t>
  </si>
  <si>
    <t>parts of the world.</t>
  </si>
  <si>
    <t>The Rosyth / Zeebrugge service started in May 2002.  Figures for services between Lerwick and other countries are available from 1998.</t>
  </si>
  <si>
    <t>Freight lifted by UK HGVs only - does not include freight carried by other HGVs or by other types of vehicle (such as light goods vehicles)</t>
  </si>
  <si>
    <t xml:space="preserve">The figures for 2004 onwards are not comparable with those for earlier years, due to changes to the methodology  </t>
  </si>
  <si>
    <t xml:space="preserve">and processing system for the survey. </t>
  </si>
  <si>
    <t>Table 8.13</t>
  </si>
  <si>
    <t xml:space="preserve">    removed on 21 December 2004, so there are no figures for the number of crossings thereafter. Similarly, tolls on the </t>
  </si>
  <si>
    <t>These figures relate only to exports from the "major" ports.  The number of major ports has increased over the years.</t>
  </si>
  <si>
    <t>These figures relate only to imports via the "major" ports.  The number of major ports has increased over the years.</t>
  </si>
  <si>
    <t>1.  Freight lifted in Scotland by UK-registered hauliers, regardless of whether the destination is in Scotland, elsewhere in the UK or outwith the UK.  The figures for</t>
  </si>
  <si>
    <t xml:space="preserve">2.  Again, all freight lifted in Scotland.  </t>
  </si>
  <si>
    <t>New Registrations</t>
  </si>
  <si>
    <r>
      <t xml:space="preserve">Road </t>
    </r>
    <r>
      <rPr>
        <vertAlign val="superscript"/>
        <sz val="10"/>
        <rFont val="Arial"/>
        <family val="2"/>
      </rPr>
      <t>1</t>
    </r>
  </si>
  <si>
    <r>
      <t>3.</t>
    </r>
    <r>
      <rPr>
        <vertAlign val="superscript"/>
        <sz val="10"/>
        <rFont val="Arial"/>
        <family val="2"/>
      </rPr>
      <t xml:space="preserve"> </t>
    </r>
    <r>
      <rPr>
        <sz val="10"/>
        <rFont val="Arial MT"/>
        <family val="0"/>
      </rPr>
      <t xml:space="preserve"> As a result of changes arising from the 1968 Transport Act, figures from 1968 onwards are not comparable with those of previous years.</t>
    </r>
  </si>
  <si>
    <r>
      <t xml:space="preserve">     the 'coastal shipping' figure is the total lifted in Scotland </t>
    </r>
    <r>
      <rPr>
        <i/>
        <sz val="10"/>
        <rFont val="Arial MT"/>
        <family val="0"/>
      </rPr>
      <t>plus</t>
    </r>
  </si>
  <si>
    <t>3.  Provisional.</t>
  </si>
  <si>
    <r>
      <t xml:space="preserve">Pipelines </t>
    </r>
    <r>
      <rPr>
        <vertAlign val="superscript"/>
        <sz val="10"/>
        <rFont val="Arial"/>
        <family val="2"/>
      </rPr>
      <t>5</t>
    </r>
  </si>
  <si>
    <t>Index 1997=100</t>
  </si>
  <si>
    <t>by the Scottish Executive. Tolls were removed from the Skye bridge on 21 December 2004, the Erskine bridge on 31 March 2006 and the Forth and Tay bridges on 11 February 2008.</t>
  </si>
  <si>
    <t xml:space="preserve">     for 1997-98 financial year)</t>
  </si>
  <si>
    <t xml:space="preserve">       (e.g. the "rail" figures for "1997" are for "1997-98").</t>
  </si>
  <si>
    <t xml:space="preserve">    Erskine bridge were no longer collected after 31 March 2006 and the Forth and Tay bridges after 11 February 2008.</t>
  </si>
  <si>
    <t xml:space="preserve">    dates have been estimated by the Scottish Government. The Skye bridge opened during October 1995; tolls were</t>
  </si>
  <si>
    <r>
      <t xml:space="preserve">Figure 3  </t>
    </r>
    <r>
      <rPr>
        <b/>
        <sz val="28"/>
        <rFont val="Arial MT"/>
        <family val="0"/>
      </rPr>
      <t>Traffic (vehicle kilometres)</t>
    </r>
  </si>
  <si>
    <r>
      <t xml:space="preserve">Figure 4 </t>
    </r>
    <r>
      <rPr>
        <b/>
        <sz val="28"/>
        <rFont val="Arial MT"/>
        <family val="0"/>
      </rPr>
      <t xml:space="preserve"> Road accident casualties</t>
    </r>
  </si>
  <si>
    <r>
      <t xml:space="preserve">Figure 5  </t>
    </r>
    <r>
      <rPr>
        <b/>
        <sz val="28"/>
        <rFont val="Arial MT"/>
        <family val="0"/>
      </rPr>
      <t>Passenger numbers: local bus and rail</t>
    </r>
  </si>
  <si>
    <r>
      <t xml:space="preserve">Figure 6  </t>
    </r>
    <r>
      <rPr>
        <b/>
        <sz val="28"/>
        <rFont val="Arial MT"/>
        <family val="0"/>
      </rPr>
      <t>Passenger numbers: rail, air and ferry (selected services)</t>
    </r>
  </si>
  <si>
    <r>
      <t xml:space="preserve">Figure 7  </t>
    </r>
    <r>
      <rPr>
        <b/>
        <sz val="14"/>
        <rFont val="Arial MT"/>
        <family val="0"/>
      </rPr>
      <t>Vehicles licensed per 100 population</t>
    </r>
  </si>
  <si>
    <r>
      <t xml:space="preserve">Figure 8  </t>
    </r>
    <r>
      <rPr>
        <b/>
        <sz val="13"/>
        <rFont val="Arial MT"/>
        <family val="0"/>
      </rPr>
      <t>Passenger numbers per head of population: local bus and rail</t>
    </r>
  </si>
  <si>
    <r>
      <t xml:space="preserve">Figure 9  </t>
    </r>
    <r>
      <rPr>
        <b/>
        <sz val="14"/>
        <rFont val="Arial MT"/>
        <family val="0"/>
      </rPr>
      <t>Passenger numbers per head of population: rail and air</t>
    </r>
  </si>
  <si>
    <r>
      <t xml:space="preserve">Figure 10  </t>
    </r>
    <r>
      <rPr>
        <b/>
        <sz val="28"/>
        <rFont val="Arial MT"/>
        <family val="0"/>
      </rPr>
      <t>Freight lifted: road and coastwise shipping</t>
    </r>
  </si>
  <si>
    <r>
      <t xml:space="preserve">Figure 11  </t>
    </r>
    <r>
      <rPr>
        <b/>
        <sz val="26"/>
        <rFont val="Arial MT"/>
        <family val="0"/>
      </rPr>
      <t>Freight lifted: coastwise shipping, pipelines, inland waterway, rail</t>
    </r>
  </si>
  <si>
    <r>
      <t xml:space="preserve">GB </t>
    </r>
    <r>
      <rPr>
        <vertAlign val="superscript"/>
        <sz val="10"/>
        <rFont val="Arial"/>
        <family val="2"/>
      </rPr>
      <t>2</t>
    </r>
  </si>
  <si>
    <r>
      <t xml:space="preserve">Relative to the population </t>
    </r>
    <r>
      <rPr>
        <vertAlign val="superscript"/>
        <sz val="12"/>
        <rFont val="Arial"/>
        <family val="2"/>
      </rPr>
      <t>1</t>
    </r>
  </si>
  <si>
    <t xml:space="preserve">   population estimates for Scotland for 2007 were available and have been used.</t>
  </si>
  <si>
    <t xml:space="preserve">    estimates of the population for 2006 were used to calculate the GB/UK figures for 2007 in this table. The mid-year</t>
  </si>
  <si>
    <t xml:space="preserve">2.  The GB figures relate to motor vehicle traffic only, and therefore exclude a small amount of pedal cycle traffic. </t>
  </si>
  <si>
    <t>1. As population estimates for Great Britain and UK for 2007 were not available at the time of going to press, the mid-year</t>
  </si>
  <si>
    <r>
      <t>1999</t>
    </r>
    <r>
      <rPr>
        <vertAlign val="superscript"/>
        <sz val="12"/>
        <rFont val="Arial"/>
        <family val="2"/>
      </rPr>
      <t>4</t>
    </r>
  </si>
  <si>
    <r>
      <t>2003</t>
    </r>
    <r>
      <rPr>
        <vertAlign val="superscript"/>
        <sz val="12"/>
        <rFont val="Arial"/>
        <family val="2"/>
      </rPr>
      <t>5</t>
    </r>
  </si>
  <si>
    <t>4. A new system for collecting port statistics was introduced in 2000. Data prior to that are on a different basis.</t>
  </si>
  <si>
    <t>5. Changes to the methodology for collecting road freight data mean that previous figures are not comparable.</t>
  </si>
  <si>
    <r>
      <t xml:space="preserve">Local Bus Services </t>
    </r>
    <r>
      <rPr>
        <b/>
        <vertAlign val="superscript"/>
        <sz val="10"/>
        <rFont val="Arial"/>
        <family val="2"/>
      </rPr>
      <t>3, 4</t>
    </r>
  </si>
  <si>
    <r>
      <t xml:space="preserve">Rail </t>
    </r>
    <r>
      <rPr>
        <vertAlign val="superscript"/>
        <sz val="10"/>
        <rFont val="Arial"/>
        <family val="2"/>
      </rPr>
      <t>2,3</t>
    </r>
  </si>
  <si>
    <r>
      <t xml:space="preserve">Local Bus Services </t>
    </r>
    <r>
      <rPr>
        <b/>
        <vertAlign val="superscript"/>
        <sz val="10"/>
        <rFont val="Arial"/>
        <family val="2"/>
      </rPr>
      <t>3,4</t>
    </r>
  </si>
  <si>
    <r>
      <t xml:space="preserve">Public Road Lengths </t>
    </r>
    <r>
      <rPr>
        <b/>
        <vertAlign val="superscript"/>
        <sz val="10"/>
        <rFont val="Arial"/>
        <family val="2"/>
      </rPr>
      <t>7, 9</t>
    </r>
  </si>
  <si>
    <r>
      <t xml:space="preserve">Toll Bridges </t>
    </r>
    <r>
      <rPr>
        <b/>
        <vertAlign val="superscript"/>
        <sz val="10"/>
        <rFont val="Arial"/>
        <family val="2"/>
      </rPr>
      <t>6</t>
    </r>
  </si>
  <si>
    <r>
      <t xml:space="preserve">Passenger Rail Services </t>
    </r>
    <r>
      <rPr>
        <b/>
        <vertAlign val="superscript"/>
        <sz val="10"/>
        <rFont val="Arial"/>
        <family val="2"/>
      </rPr>
      <t>3</t>
    </r>
  </si>
  <si>
    <r>
      <t xml:space="preserve">Ferries  </t>
    </r>
    <r>
      <rPr>
        <sz val="10"/>
        <rFont val="Arial"/>
        <family val="2"/>
      </rPr>
      <t xml:space="preserve">(selected services </t>
    </r>
    <r>
      <rPr>
        <vertAlign val="superscript"/>
        <sz val="10"/>
        <rFont val="Arial"/>
        <family val="2"/>
      </rPr>
      <t xml:space="preserve">8 </t>
    </r>
    <r>
      <rPr>
        <sz val="10"/>
        <rFont val="Arial"/>
        <family val="2"/>
      </rPr>
      <t>)</t>
    </r>
  </si>
  <si>
    <r>
      <t xml:space="preserve">Rail </t>
    </r>
    <r>
      <rPr>
        <vertAlign val="superscript"/>
        <sz val="10"/>
        <rFont val="Arial"/>
        <family val="2"/>
      </rPr>
      <t>2, 3</t>
    </r>
  </si>
  <si>
    <t xml:space="preserve">Coastwise traffic </t>
  </si>
  <si>
    <r>
      <t xml:space="preserve">Public Road Lengths </t>
    </r>
    <r>
      <rPr>
        <b/>
        <vertAlign val="superscript"/>
        <sz val="10"/>
        <rFont val="Arial"/>
        <family val="2"/>
      </rPr>
      <t>7</t>
    </r>
  </si>
  <si>
    <t xml:space="preserve">5. The estimated amounts of crude oil and products carried by pipelines over 50km in length.  </t>
  </si>
  <si>
    <t xml:space="preserve">6.  One-way tolls were introduced for Tay bridge (1 June 1991) and  Forth bridge (1 September 1997) so figures after these dates have been estimated </t>
  </si>
  <si>
    <t>7.  At 1 April.</t>
  </si>
  <si>
    <t xml:space="preserve">8.  Those services for which figures are (at least) available back to 1975: </t>
  </si>
  <si>
    <t xml:space="preserve">9.  Figures are provisional </t>
  </si>
  <si>
    <t>3.  These figures are for the financial years (April to March) which start in the relevant year (e.g. the "1997" figures are for the 1997-98 financial year).</t>
  </si>
  <si>
    <t xml:space="preserve">4.  There is a break in series between 1998/99 and 1999/00 because DfT has revised the figures for 1999/00 onwards. </t>
  </si>
  <si>
    <r>
      <t xml:space="preserve">Table S3   </t>
    </r>
    <r>
      <rPr>
        <b/>
        <sz val="16"/>
        <rFont val="Arial"/>
        <family val="2"/>
      </rPr>
      <t xml:space="preserve">Summary of Scottish Household Survey results </t>
    </r>
    <r>
      <rPr>
        <b/>
        <vertAlign val="superscript"/>
        <sz val="16"/>
        <rFont val="Arial"/>
        <family val="2"/>
      </rPr>
      <t>1</t>
    </r>
  </si>
  <si>
    <t>1. The apparent year-to-year fluctuations in some of the figures may be due to sampling variability.</t>
  </si>
  <si>
    <t>2.  Those who had made a trip of more than quarter of a mile for the specified purpose on at least one of the previous seven days</t>
  </si>
  <si>
    <t>3.  Employed adults (aged 16+) not working from home</t>
  </si>
  <si>
    <r>
      <t xml:space="preserve">Adults (aged 16+) - walking/cycling in the past seven days </t>
    </r>
    <r>
      <rPr>
        <b/>
        <vertAlign val="superscript"/>
        <sz val="12"/>
        <rFont val="Arial"/>
        <family val="2"/>
      </rPr>
      <t>2</t>
    </r>
  </si>
  <si>
    <r>
      <t xml:space="preserve">Travel to work </t>
    </r>
    <r>
      <rPr>
        <b/>
        <vertAlign val="superscript"/>
        <sz val="12"/>
        <rFont val="Arial"/>
        <family val="2"/>
      </rPr>
      <t>3</t>
    </r>
  </si>
  <si>
    <r>
      <t xml:space="preserve">England, Wales or Northern Ireland - for the purposes of this table, UK offshore </t>
    </r>
    <r>
      <rPr>
        <i/>
        <sz val="10"/>
        <rFont val="Arial MT"/>
        <family val="0"/>
      </rPr>
      <t>is not</t>
    </r>
    <r>
      <rPr>
        <sz val="10"/>
        <rFont val="Arial MT"/>
        <family val="0"/>
      </rPr>
      <t xml:space="preserve"> counted as another part of the UK. </t>
    </r>
  </si>
  <si>
    <t>The Rail figures for to outwith UK include freight which was taken to Scottish, English or Welsh ports for export.</t>
  </si>
  <si>
    <t>The Rail figures for from outwith UK include freight which was imported at an English or Welsh port, then brought into Scotland by rail.</t>
  </si>
  <si>
    <r>
      <t xml:space="preserve">GB </t>
    </r>
    <r>
      <rPr>
        <vertAlign val="superscript"/>
        <sz val="10"/>
        <rFont val="Arial"/>
        <family val="2"/>
      </rPr>
      <t>4</t>
    </r>
  </si>
  <si>
    <r>
      <t xml:space="preserve">Local bus passenger journeys </t>
    </r>
    <r>
      <rPr>
        <b/>
        <vertAlign val="superscript"/>
        <sz val="10"/>
        <rFont val="Arial"/>
        <family val="2"/>
      </rPr>
      <t>5</t>
    </r>
  </si>
  <si>
    <r>
      <t xml:space="preserve">Rail passenger journeys </t>
    </r>
    <r>
      <rPr>
        <b/>
        <vertAlign val="superscript"/>
        <sz val="10"/>
        <rFont val="Arial"/>
        <family val="2"/>
      </rPr>
      <t>5</t>
    </r>
  </si>
  <si>
    <r>
      <t xml:space="preserve">Rail </t>
    </r>
    <r>
      <rPr>
        <vertAlign val="superscript"/>
        <sz val="10"/>
        <rFont val="Arial"/>
        <family val="2"/>
      </rPr>
      <t>5</t>
    </r>
  </si>
  <si>
    <t>4.  DfT improved its estimates with effect from 2004, causing a break in the series.</t>
  </si>
  <si>
    <t>5.  These figures are for financial years (April to March) which start in the relevant financial year (e.g. "1996" figures are for 1996-97 financial year)</t>
  </si>
  <si>
    <r>
      <t xml:space="preserve">Road </t>
    </r>
    <r>
      <rPr>
        <vertAlign val="superscript"/>
        <sz val="10"/>
        <rFont val="Arial"/>
        <family val="2"/>
      </rPr>
      <t>6</t>
    </r>
  </si>
  <si>
    <r>
      <t>Pipelines</t>
    </r>
    <r>
      <rPr>
        <vertAlign val="superscript"/>
        <sz val="10"/>
        <rFont val="Arial"/>
        <family val="2"/>
      </rPr>
      <t xml:space="preserve"> 7</t>
    </r>
  </si>
  <si>
    <t xml:space="preserve">6. These figures are for freight lifted by Heavy Goods Vehicles.  The GB figures are for freight transported within GB; the Scottish figures </t>
  </si>
  <si>
    <t xml:space="preserve">7. The estimated amounts of crude oil and products carried by pipelines of length 50+ km.  </t>
  </si>
  <si>
    <r>
      <t xml:space="preserve">Pipelines </t>
    </r>
    <r>
      <rPr>
        <vertAlign val="superscript"/>
        <sz val="10"/>
        <rFont val="Arial"/>
        <family val="2"/>
      </rPr>
      <t>7</t>
    </r>
  </si>
  <si>
    <t xml:space="preserve">3. These figures are for financial years (April to March) which start in the relevant financial year (eg "1997" figures are </t>
  </si>
  <si>
    <r>
      <t xml:space="preserve">Local bus passenger journeys </t>
    </r>
    <r>
      <rPr>
        <b/>
        <vertAlign val="superscript"/>
        <sz val="10"/>
        <rFont val="Arial"/>
        <family val="2"/>
      </rPr>
      <t>3</t>
    </r>
  </si>
  <si>
    <r>
      <t xml:space="preserve">Rail passenger journeys </t>
    </r>
    <r>
      <rPr>
        <b/>
        <vertAlign val="superscript"/>
        <sz val="10"/>
        <rFont val="Arial"/>
        <family val="2"/>
      </rPr>
      <t>3</t>
    </r>
  </si>
  <si>
    <r>
      <t xml:space="preserve">Rail </t>
    </r>
    <r>
      <rPr>
        <vertAlign val="superscript"/>
        <sz val="10"/>
        <rFont val="Arial"/>
        <family val="2"/>
      </rPr>
      <t>3</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</si>
</sst>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_)"/>
    <numFmt numFmtId="166" formatCode="#,##0_);\(#,##0\)"/>
    <numFmt numFmtId="167" formatCode="0.000_)"/>
    <numFmt numFmtId="168" formatCode="#,##0.0_);\(#,##0.0\)"/>
    <numFmt numFmtId="169" formatCode="General_)"/>
    <numFmt numFmtId="170" formatCode="0.0"/>
    <numFmt numFmtId="171" formatCode="0.000"/>
    <numFmt numFmtId="172" formatCode="#,##0.0"/>
    <numFmt numFmtId="173" formatCode="_-* #,##0_-;\-* #,##0_-;_-* &quot;-&quot;??_-;_-@_-"/>
    <numFmt numFmtId="174" formatCode="#,##0.000"/>
    <numFmt numFmtId="175" formatCode="#,##0_ ;\-#,##0\ "/>
    <numFmt numFmtId="176" formatCode="#\ ##0"/>
    <numFmt numFmtId="177" formatCode="#,##0.0_ ;\-#,##0.0\ "/>
    <numFmt numFmtId="178" formatCode="0.0000_)"/>
    <numFmt numFmtId="179" formatCode="0.00_)"/>
    <numFmt numFmtId="180" formatCode="0.0_ ;\-0.0\ "/>
    <numFmt numFmtId="181" formatCode="#,##0.0;\-#,##0.0;\-"/>
    <numFmt numFmtId="182" formatCode="0.0;.."/>
    <numFmt numFmtId="183" formatCode="#,###.0,"/>
    <numFmt numFmtId="184" formatCode="###.0,,"/>
    <numFmt numFmtId="185" formatCode="#,###.00,"/>
    <numFmt numFmtId="186" formatCode="#,###.000,"/>
    <numFmt numFmtId="187" formatCode="#,###.0000,"/>
    <numFmt numFmtId="188" formatCode="_-* #,##0.0_-;\-* #,##0.0_-;_-* &quot;-&quot;??_-;_-@_-"/>
    <numFmt numFmtId="189" formatCode="#,##0.0;\-#,##0.0"/>
    <numFmt numFmtId="190" formatCode="0.00000"/>
    <numFmt numFmtId="191" formatCode="0.000000"/>
    <numFmt numFmtId="192" formatCode="0.0000"/>
    <numFmt numFmtId="193" formatCode="#,###.0,,"/>
    <numFmt numFmtId="194" formatCode="#,###,,"/>
    <numFmt numFmtId="195" formatCode="#,###.00000,"/>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74">
    <font>
      <sz val="12"/>
      <name val="Arial MT"/>
      <family val="0"/>
    </font>
    <font>
      <b/>
      <sz val="10"/>
      <name val="Arial"/>
      <family val="0"/>
    </font>
    <font>
      <i/>
      <sz val="10"/>
      <name val="Arial"/>
      <family val="0"/>
    </font>
    <font>
      <b/>
      <i/>
      <sz val="10"/>
      <name val="Arial"/>
      <family val="0"/>
    </font>
    <font>
      <sz val="10"/>
      <name val="Arial"/>
      <family val="0"/>
    </font>
    <font>
      <sz val="20"/>
      <name val="Arial MT"/>
      <family val="0"/>
    </font>
    <font>
      <b/>
      <sz val="12"/>
      <name val="Arial MT"/>
      <family val="0"/>
    </font>
    <font>
      <sz val="20"/>
      <name val="Arial"/>
      <family val="2"/>
    </font>
    <font>
      <sz val="12"/>
      <name val="Arial"/>
      <family val="2"/>
    </font>
    <font>
      <sz val="12"/>
      <color indexed="9"/>
      <name val="Arial"/>
      <family val="2"/>
    </font>
    <font>
      <vertAlign val="superscript"/>
      <sz val="10"/>
      <name val="Arial"/>
      <family val="2"/>
    </font>
    <font>
      <b/>
      <vertAlign val="superscript"/>
      <sz val="10"/>
      <name val="Arial"/>
      <family val="2"/>
    </font>
    <font>
      <b/>
      <i/>
      <sz val="12"/>
      <name val="Arial"/>
      <family val="2"/>
    </font>
    <font>
      <b/>
      <sz val="14"/>
      <name val="Arial"/>
      <family val="2"/>
    </font>
    <font>
      <b/>
      <sz val="12"/>
      <name val="Arial"/>
      <family val="2"/>
    </font>
    <font>
      <vertAlign val="superscript"/>
      <sz val="12"/>
      <name val="Arial"/>
      <family val="2"/>
    </font>
    <font>
      <sz val="8"/>
      <name val="Arial MT"/>
      <family val="0"/>
    </font>
    <font>
      <sz val="8"/>
      <name val="LinePrinter"/>
      <family val="0"/>
    </font>
    <font>
      <sz val="14"/>
      <name val="Arial MT"/>
      <family val="0"/>
    </font>
    <font>
      <b/>
      <sz val="14"/>
      <name val="Arial MT"/>
      <family val="0"/>
    </font>
    <font>
      <b/>
      <sz val="20"/>
      <name val="Arial MT"/>
      <family val="0"/>
    </font>
    <font>
      <sz val="12"/>
      <color indexed="12"/>
      <name val="Arial MT"/>
      <family val="0"/>
    </font>
    <font>
      <sz val="9"/>
      <name val="Arial"/>
      <family val="2"/>
    </font>
    <font>
      <sz val="8.5"/>
      <name val="Arial"/>
      <family val="2"/>
    </font>
    <font>
      <b/>
      <sz val="16"/>
      <name val="Arial MT"/>
      <family val="0"/>
    </font>
    <font>
      <sz val="14"/>
      <name val="Arial"/>
      <family val="2"/>
    </font>
    <font>
      <b/>
      <vertAlign val="superscript"/>
      <sz val="14"/>
      <name val="Arial"/>
      <family val="2"/>
    </font>
    <font>
      <i/>
      <sz val="12"/>
      <name val="Arial"/>
      <family val="2"/>
    </font>
    <font>
      <b/>
      <sz val="14"/>
      <color indexed="10"/>
      <name val="Arial"/>
      <family val="2"/>
    </font>
    <font>
      <b/>
      <sz val="11"/>
      <name val="Arial"/>
      <family val="2"/>
    </font>
    <font>
      <sz val="11"/>
      <name val="Arial"/>
      <family val="2"/>
    </font>
    <font>
      <sz val="18"/>
      <name val="Arial MT"/>
      <family val="0"/>
    </font>
    <font>
      <sz val="10"/>
      <color indexed="12"/>
      <name val="Arial"/>
      <family val="2"/>
    </font>
    <font>
      <sz val="10"/>
      <name val="Arial MT"/>
      <family val="0"/>
    </font>
    <font>
      <sz val="12"/>
      <color indexed="56"/>
      <name val="Arial MT"/>
      <family val="0"/>
    </font>
    <font>
      <sz val="28"/>
      <name val="Arial MT"/>
      <family val="0"/>
    </font>
    <font>
      <b/>
      <sz val="28"/>
      <name val="Arial MT"/>
      <family val="0"/>
    </font>
    <font>
      <u val="single"/>
      <sz val="9.6"/>
      <color indexed="12"/>
      <name val="Arial MT"/>
      <family val="0"/>
    </font>
    <font>
      <u val="single"/>
      <sz val="9.6"/>
      <color indexed="36"/>
      <name val="Arial MT"/>
      <family val="0"/>
    </font>
    <font>
      <b/>
      <sz val="10"/>
      <name val="Arial MT"/>
      <family val="0"/>
    </font>
    <font>
      <b/>
      <sz val="10"/>
      <color indexed="53"/>
      <name val="Arial"/>
      <family val="2"/>
    </font>
    <font>
      <b/>
      <u val="single"/>
      <sz val="12"/>
      <name val="Arial"/>
      <family val="2"/>
    </font>
    <font>
      <b/>
      <u val="single"/>
      <sz val="10"/>
      <name val="Arial"/>
      <family val="2"/>
    </font>
    <font>
      <sz val="10"/>
      <color indexed="48"/>
      <name val="Arial"/>
      <family val="0"/>
    </font>
    <font>
      <u val="single"/>
      <sz val="10"/>
      <name val="Arial"/>
      <family val="2"/>
    </font>
    <font>
      <sz val="16"/>
      <name val="Arial"/>
      <family val="2"/>
    </font>
    <font>
      <b/>
      <sz val="16"/>
      <name val="Arial"/>
      <family val="2"/>
    </font>
    <font>
      <sz val="26"/>
      <name val="Arial MT"/>
      <family val="0"/>
    </font>
    <font>
      <b/>
      <sz val="26"/>
      <name val="Arial MT"/>
      <family val="0"/>
    </font>
    <font>
      <sz val="13"/>
      <name val="Arial"/>
      <family val="2"/>
    </font>
    <font>
      <b/>
      <sz val="13"/>
      <name val="Arial"/>
      <family val="2"/>
    </font>
    <font>
      <sz val="12"/>
      <color indexed="39"/>
      <name val="Arial"/>
      <family val="2"/>
    </font>
    <font>
      <sz val="12"/>
      <color indexed="12"/>
      <name val="Arial"/>
      <family val="2"/>
    </font>
    <font>
      <sz val="10"/>
      <color indexed="56"/>
      <name val="Arial MT"/>
      <family val="0"/>
    </font>
    <font>
      <sz val="12"/>
      <color indexed="56"/>
      <name val="Arial"/>
      <family val="2"/>
    </font>
    <font>
      <i/>
      <sz val="12"/>
      <color indexed="56"/>
      <name val="Arial"/>
      <family val="2"/>
    </font>
    <font>
      <sz val="13"/>
      <name val="Arial MT"/>
      <family val="0"/>
    </font>
    <font>
      <b/>
      <sz val="13"/>
      <name val="Arial MT"/>
      <family val="0"/>
    </font>
    <font>
      <sz val="11.6"/>
      <name val="Arial MT"/>
      <family val="0"/>
    </font>
    <font>
      <b/>
      <sz val="24"/>
      <name val="Arial MT"/>
      <family val="0"/>
    </font>
    <font>
      <b/>
      <vertAlign val="superscript"/>
      <sz val="12"/>
      <name val="Arial"/>
      <family val="2"/>
    </font>
    <font>
      <b/>
      <vertAlign val="superscript"/>
      <sz val="16"/>
      <name val="Arial"/>
      <family val="2"/>
    </font>
    <font>
      <sz val="9"/>
      <color indexed="12"/>
      <name val="Arial"/>
      <family val="2"/>
    </font>
    <font>
      <sz val="10"/>
      <name val="Arial Unicode MS"/>
      <family val="2"/>
    </font>
    <font>
      <i/>
      <sz val="10"/>
      <name val="Arial MT"/>
      <family val="0"/>
    </font>
    <font>
      <sz val="12"/>
      <color indexed="48"/>
      <name val="Arial"/>
      <family val="2"/>
    </font>
    <font>
      <sz val="8"/>
      <name val="Arial"/>
      <family val="0"/>
    </font>
    <font>
      <sz val="11.25"/>
      <name val="Arial"/>
      <family val="2"/>
    </font>
    <font>
      <b/>
      <sz val="11.25"/>
      <name val="Arial"/>
      <family val="2"/>
    </font>
    <font>
      <i/>
      <sz val="14"/>
      <name val="Arial"/>
      <family val="2"/>
    </font>
    <font>
      <i/>
      <sz val="13.5"/>
      <name val="Arial"/>
      <family val="2"/>
    </font>
    <font>
      <b/>
      <sz val="13.5"/>
      <name val="Arial"/>
      <family val="2"/>
    </font>
    <font>
      <b/>
      <sz val="14.25"/>
      <name val="Arial"/>
      <family val="2"/>
    </font>
    <font>
      <sz val="8.75"/>
      <name val="Arial"/>
      <family val="0"/>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s>
  <cellStyleXfs count="25">
    <xf numFmtId="16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169" fontId="0" fillId="0" borderId="0">
      <alignment/>
      <protection/>
    </xf>
    <xf numFmtId="0" fontId="8" fillId="0" borderId="0">
      <alignment/>
      <protection/>
    </xf>
    <xf numFmtId="0" fontId="66" fillId="0" borderId="0">
      <alignment/>
      <protection/>
    </xf>
    <xf numFmtId="9" fontId="4" fillId="0" borderId="0" applyFont="0" applyFill="0" applyBorder="0" applyAlignment="0" applyProtection="0"/>
  </cellStyleXfs>
  <cellXfs count="418">
    <xf numFmtId="169" fontId="0" fillId="0" borderId="0" xfId="0" applyAlignment="1">
      <alignment/>
    </xf>
    <xf numFmtId="169" fontId="0" fillId="0" borderId="0" xfId="0" applyAlignment="1">
      <alignment horizontal="left"/>
    </xf>
    <xf numFmtId="169" fontId="0" fillId="0" borderId="0" xfId="0" applyAlignment="1">
      <alignment horizontal="right"/>
    </xf>
    <xf numFmtId="169" fontId="5" fillId="0" borderId="0" xfId="0" applyFont="1" applyAlignment="1">
      <alignment/>
    </xf>
    <xf numFmtId="169" fontId="6" fillId="0" borderId="0" xfId="0" applyFont="1" applyAlignment="1">
      <alignment/>
    </xf>
    <xf numFmtId="169" fontId="7" fillId="0" borderId="0" xfId="0" applyFont="1" applyAlignment="1">
      <alignment/>
    </xf>
    <xf numFmtId="169" fontId="8" fillId="0" borderId="0" xfId="0" applyFont="1" applyAlignment="1">
      <alignment/>
    </xf>
    <xf numFmtId="1" fontId="8" fillId="0" borderId="0" xfId="0" applyNumberFormat="1" applyFont="1" applyAlignment="1">
      <alignment/>
    </xf>
    <xf numFmtId="169" fontId="4" fillId="0" borderId="0" xfId="0" applyFont="1" applyAlignment="1">
      <alignment horizontal="left"/>
    </xf>
    <xf numFmtId="169" fontId="4" fillId="0" borderId="0" xfId="0" applyFont="1" applyAlignment="1">
      <alignment/>
    </xf>
    <xf numFmtId="169" fontId="4" fillId="0" borderId="1" xfId="0" applyFont="1" applyBorder="1" applyAlignment="1">
      <alignment/>
    </xf>
    <xf numFmtId="169" fontId="1" fillId="0" borderId="0" xfId="0" applyFont="1" applyAlignment="1">
      <alignment/>
    </xf>
    <xf numFmtId="169" fontId="4" fillId="0" borderId="2" xfId="0" applyFont="1" applyBorder="1" applyAlignment="1">
      <alignment/>
    </xf>
    <xf numFmtId="169" fontId="1" fillId="0" borderId="0" xfId="0" applyFont="1" applyAlignment="1">
      <alignment horizontal="left"/>
    </xf>
    <xf numFmtId="169" fontId="4" fillId="0" borderId="0" xfId="0" applyFont="1" applyAlignment="1">
      <alignment horizontal="right"/>
    </xf>
    <xf numFmtId="169" fontId="8" fillId="0" borderId="0" xfId="0" applyFont="1" applyAlignment="1">
      <alignment horizontal="right"/>
    </xf>
    <xf numFmtId="3" fontId="8" fillId="0" borderId="0" xfId="0" applyNumberFormat="1" applyFont="1" applyAlignment="1">
      <alignment horizontal="right"/>
    </xf>
    <xf numFmtId="169" fontId="2" fillId="0" borderId="0" xfId="0" applyFont="1" applyAlignment="1">
      <alignment horizontal="right"/>
    </xf>
    <xf numFmtId="169" fontId="4" fillId="0" borderId="1" xfId="0" applyFont="1" applyBorder="1" applyAlignment="1">
      <alignment horizontal="right"/>
    </xf>
    <xf numFmtId="3" fontId="8" fillId="0" borderId="0" xfId="0" applyNumberFormat="1" applyFont="1" applyBorder="1" applyAlignment="1">
      <alignment horizontal="right"/>
    </xf>
    <xf numFmtId="169" fontId="8" fillId="0" borderId="0" xfId="0" applyFont="1" applyBorder="1" applyAlignment="1">
      <alignment horizontal="right"/>
    </xf>
    <xf numFmtId="170" fontId="8" fillId="0" borderId="0" xfId="0" applyNumberFormat="1" applyFont="1" applyAlignment="1">
      <alignment horizontal="right"/>
    </xf>
    <xf numFmtId="3" fontId="8" fillId="0" borderId="0" xfId="0" applyNumberFormat="1" applyFont="1" applyAlignment="1" applyProtection="1">
      <alignment horizontal="right"/>
      <protection/>
    </xf>
    <xf numFmtId="169" fontId="4" fillId="0" borderId="2" xfId="0" applyFont="1" applyBorder="1" applyAlignment="1">
      <alignment horizontal="right"/>
    </xf>
    <xf numFmtId="172" fontId="8" fillId="0" borderId="0" xfId="0" applyNumberFormat="1" applyFont="1" applyAlignment="1" applyProtection="1">
      <alignment horizontal="right"/>
      <protection/>
    </xf>
    <xf numFmtId="172" fontId="8" fillId="0" borderId="0" xfId="0" applyNumberFormat="1" applyFont="1" applyFill="1" applyAlignment="1">
      <alignment horizontal="right"/>
    </xf>
    <xf numFmtId="169" fontId="8" fillId="0" borderId="1" xfId="0" applyFont="1" applyBorder="1" applyAlignment="1">
      <alignment horizontal="left"/>
    </xf>
    <xf numFmtId="169" fontId="8" fillId="0" borderId="0" xfId="0" applyFont="1" applyAlignment="1">
      <alignment horizontal="left"/>
    </xf>
    <xf numFmtId="169" fontId="1" fillId="0" borderId="0" xfId="0" applyFont="1" applyBorder="1" applyAlignment="1">
      <alignment/>
    </xf>
    <xf numFmtId="169" fontId="1" fillId="0" borderId="0" xfId="0" applyFont="1" applyBorder="1" applyAlignment="1">
      <alignment horizontal="right"/>
    </xf>
    <xf numFmtId="3" fontId="8" fillId="0" borderId="0" xfId="0" applyNumberFormat="1" applyFont="1" applyFill="1" applyAlignment="1">
      <alignment horizontal="right"/>
    </xf>
    <xf numFmtId="169" fontId="2" fillId="0" borderId="0" xfId="0" applyFont="1" applyFill="1" applyAlignment="1">
      <alignment horizontal="right"/>
    </xf>
    <xf numFmtId="169" fontId="14" fillId="0" borderId="3" xfId="0" applyFont="1" applyBorder="1" applyAlignment="1">
      <alignment/>
    </xf>
    <xf numFmtId="169" fontId="14" fillId="0" borderId="3" xfId="0" applyFont="1" applyBorder="1" applyAlignment="1">
      <alignment horizontal="right"/>
    </xf>
    <xf numFmtId="169" fontId="14" fillId="0" borderId="0" xfId="0" applyFont="1" applyAlignment="1">
      <alignment/>
    </xf>
    <xf numFmtId="169" fontId="14" fillId="0" borderId="1" xfId="0" applyFont="1" applyBorder="1" applyAlignment="1">
      <alignment/>
    </xf>
    <xf numFmtId="3" fontId="8" fillId="0" borderId="0" xfId="0" applyNumberFormat="1" applyFont="1" applyAlignment="1" applyProtection="1">
      <alignment/>
      <protection/>
    </xf>
    <xf numFmtId="170" fontId="4" fillId="0" borderId="0" xfId="0" applyNumberFormat="1" applyFont="1" applyAlignment="1" applyProtection="1">
      <alignment/>
      <protection/>
    </xf>
    <xf numFmtId="170" fontId="8" fillId="0" borderId="0" xfId="0" applyNumberFormat="1" applyFont="1" applyAlignment="1" applyProtection="1">
      <alignment/>
      <protection/>
    </xf>
    <xf numFmtId="170" fontId="2" fillId="0" borderId="0" xfId="0" applyNumberFormat="1" applyFont="1" applyAlignment="1" applyProtection="1">
      <alignment horizontal="right"/>
      <protection/>
    </xf>
    <xf numFmtId="1" fontId="8" fillId="0" borderId="0" xfId="0" applyNumberFormat="1" applyFont="1" applyAlignment="1" applyProtection="1">
      <alignment/>
      <protection/>
    </xf>
    <xf numFmtId="170" fontId="8" fillId="0" borderId="0" xfId="0" applyNumberFormat="1" applyFont="1" applyAlignment="1" applyProtection="1">
      <alignment horizontal="right"/>
      <protection/>
    </xf>
    <xf numFmtId="172" fontId="8" fillId="0" borderId="0" xfId="0" applyNumberFormat="1" applyFont="1" applyAlignment="1" applyProtection="1">
      <alignment/>
      <protection/>
    </xf>
    <xf numFmtId="172" fontId="2" fillId="0" borderId="0" xfId="0" applyNumberFormat="1" applyFont="1" applyAlignment="1" applyProtection="1">
      <alignment horizontal="right"/>
      <protection/>
    </xf>
    <xf numFmtId="172" fontId="8" fillId="0" borderId="0" xfId="0" applyNumberFormat="1" applyFont="1" applyFill="1" applyAlignment="1" applyProtection="1">
      <alignment/>
      <protection/>
    </xf>
    <xf numFmtId="169" fontId="4" fillId="0" borderId="0" xfId="0" applyFont="1" applyBorder="1" applyAlignment="1">
      <alignment/>
    </xf>
    <xf numFmtId="173" fontId="8" fillId="0" borderId="0" xfId="15" applyNumberFormat="1" applyFont="1" applyFill="1" applyBorder="1" applyAlignment="1">
      <alignment/>
    </xf>
    <xf numFmtId="173" fontId="8" fillId="0" borderId="1" xfId="15" applyNumberFormat="1" applyFont="1" applyFill="1" applyBorder="1" applyAlignment="1">
      <alignment/>
    </xf>
    <xf numFmtId="1" fontId="4" fillId="0" borderId="0" xfId="0" applyNumberFormat="1" applyFont="1" applyBorder="1" applyAlignment="1">
      <alignment/>
    </xf>
    <xf numFmtId="1" fontId="8" fillId="0" borderId="0" xfId="0" applyNumberFormat="1" applyFont="1" applyAlignment="1" applyProtection="1">
      <alignment horizontal="right"/>
      <protection/>
    </xf>
    <xf numFmtId="170" fontId="8" fillId="0" borderId="1" xfId="0" applyNumberFormat="1" applyFont="1" applyBorder="1" applyAlignment="1" applyProtection="1">
      <alignment horizontal="right"/>
      <protection/>
    </xf>
    <xf numFmtId="1" fontId="14" fillId="0" borderId="3" xfId="0" applyNumberFormat="1" applyFont="1" applyBorder="1" applyAlignment="1">
      <alignment horizontal="right"/>
    </xf>
    <xf numFmtId="1" fontId="14" fillId="0" borderId="3" xfId="0" applyNumberFormat="1" applyFont="1" applyBorder="1" applyAlignment="1" applyProtection="1">
      <alignment horizontal="right"/>
      <protection/>
    </xf>
    <xf numFmtId="1" fontId="14" fillId="0" borderId="3" xfId="0" applyNumberFormat="1" applyFont="1" applyBorder="1" applyAlignment="1" applyProtection="1" quotePrefix="1">
      <alignment horizontal="right"/>
      <protection/>
    </xf>
    <xf numFmtId="1" fontId="1" fillId="0" borderId="0" xfId="0" applyNumberFormat="1" applyFont="1" applyBorder="1" applyAlignment="1">
      <alignment horizontal="right"/>
    </xf>
    <xf numFmtId="1" fontId="1" fillId="0" borderId="0" xfId="0" applyNumberFormat="1" applyFont="1" applyBorder="1" applyAlignment="1" applyProtection="1">
      <alignment horizontal="right"/>
      <protection/>
    </xf>
    <xf numFmtId="170" fontId="1" fillId="0" borderId="0" xfId="0" applyNumberFormat="1" applyFont="1" applyAlignment="1" applyProtection="1">
      <alignment/>
      <protection/>
    </xf>
    <xf numFmtId="169" fontId="4" fillId="0" borderId="0" xfId="0" applyFont="1" applyAlignment="1">
      <alignment/>
    </xf>
    <xf numFmtId="41" fontId="8" fillId="0" borderId="0" xfId="0" applyNumberFormat="1" applyFont="1" applyAlignment="1">
      <alignment/>
    </xf>
    <xf numFmtId="170" fontId="8" fillId="0" borderId="0" xfId="0" applyNumberFormat="1" applyFont="1" applyAlignment="1">
      <alignment/>
    </xf>
    <xf numFmtId="169" fontId="17" fillId="0" borderId="0" xfId="0" applyFont="1" applyAlignment="1">
      <alignment/>
    </xf>
    <xf numFmtId="169" fontId="17" fillId="0" borderId="0" xfId="0" applyFont="1" applyAlignment="1">
      <alignment horizontal="right"/>
    </xf>
    <xf numFmtId="3" fontId="8" fillId="0" borderId="0" xfId="0" applyNumberFormat="1" applyFont="1" applyAlignment="1">
      <alignment/>
    </xf>
    <xf numFmtId="169" fontId="18" fillId="0" borderId="0" xfId="0" applyFont="1" applyAlignment="1">
      <alignment/>
    </xf>
    <xf numFmtId="169" fontId="16" fillId="0" borderId="0" xfId="0" applyFont="1" applyAlignment="1">
      <alignment horizontal="left" indent="9"/>
    </xf>
    <xf numFmtId="169" fontId="8" fillId="0" borderId="1" xfId="0" applyFont="1" applyBorder="1" applyAlignment="1">
      <alignment/>
    </xf>
    <xf numFmtId="169" fontId="20" fillId="0" borderId="0" xfId="0" applyFont="1" applyAlignment="1">
      <alignment/>
    </xf>
    <xf numFmtId="169" fontId="21" fillId="0" borderId="0" xfId="0" applyFont="1" applyAlignment="1">
      <alignment/>
    </xf>
    <xf numFmtId="169" fontId="1" fillId="0" borderId="0" xfId="0" applyFont="1" applyAlignment="1" quotePrefix="1">
      <alignment horizontal="right"/>
    </xf>
    <xf numFmtId="169" fontId="4" fillId="0" borderId="0" xfId="0" applyFont="1" applyAlignment="1">
      <alignment horizontal="left" indent="1"/>
    </xf>
    <xf numFmtId="3" fontId="8" fillId="0" borderId="0" xfId="0" applyNumberFormat="1" applyFont="1" applyFill="1" applyAlignment="1">
      <alignment/>
    </xf>
    <xf numFmtId="3" fontId="8" fillId="0" borderId="0" xfId="0" applyNumberFormat="1" applyFont="1" applyFill="1" applyAlignment="1" applyProtection="1">
      <alignment horizontal="right"/>
      <protection/>
    </xf>
    <xf numFmtId="169" fontId="0" fillId="0" borderId="0" xfId="0" applyFill="1" applyAlignment="1">
      <alignment horizontal="right"/>
    </xf>
    <xf numFmtId="183" fontId="8" fillId="0" borderId="0" xfId="0" applyNumberFormat="1" applyFont="1" applyAlignment="1">
      <alignment/>
    </xf>
    <xf numFmtId="172" fontId="8" fillId="0" borderId="0" xfId="0" applyNumberFormat="1" applyFont="1" applyFill="1" applyBorder="1" applyAlignment="1">
      <alignment horizontal="right"/>
    </xf>
    <xf numFmtId="1" fontId="8" fillId="0" borderId="4" xfId="0" applyNumberFormat="1" applyFont="1" applyBorder="1" applyAlignment="1" applyProtection="1">
      <alignment/>
      <protection/>
    </xf>
    <xf numFmtId="1" fontId="8" fillId="0" borderId="4" xfId="0" applyNumberFormat="1" applyFont="1" applyBorder="1" applyAlignment="1">
      <alignment/>
    </xf>
    <xf numFmtId="1" fontId="8" fillId="0" borderId="0" xfId="0" applyNumberFormat="1" applyFont="1" applyFill="1" applyAlignment="1">
      <alignment/>
    </xf>
    <xf numFmtId="170" fontId="8" fillId="0" borderId="4" xfId="0" applyNumberFormat="1" applyFont="1" applyBorder="1" applyAlignment="1" applyProtection="1">
      <alignment horizontal="right"/>
      <protection/>
    </xf>
    <xf numFmtId="169" fontId="22" fillId="0" borderId="0" xfId="0" applyFont="1" applyAlignment="1">
      <alignment/>
    </xf>
    <xf numFmtId="169" fontId="22" fillId="0" borderId="0" xfId="0" applyFont="1" applyAlignment="1">
      <alignment horizontal="left"/>
    </xf>
    <xf numFmtId="169" fontId="23" fillId="0" borderId="0" xfId="0" applyFont="1" applyBorder="1" applyAlignment="1">
      <alignment/>
    </xf>
    <xf numFmtId="169" fontId="23" fillId="0" borderId="0" xfId="0" applyFont="1" applyAlignment="1">
      <alignment/>
    </xf>
    <xf numFmtId="169" fontId="22" fillId="0" borderId="0" xfId="0" applyFont="1" applyBorder="1" applyAlignment="1">
      <alignment/>
    </xf>
    <xf numFmtId="169" fontId="8" fillId="0" borderId="0" xfId="0" applyFont="1" applyFill="1" applyAlignment="1">
      <alignment horizontal="right"/>
    </xf>
    <xf numFmtId="169" fontId="24" fillId="0" borderId="0" xfId="0" applyFont="1" applyAlignment="1">
      <alignment/>
    </xf>
    <xf numFmtId="169" fontId="25" fillId="0" borderId="0" xfId="0" applyFont="1" applyAlignment="1">
      <alignment horizontal="left"/>
    </xf>
    <xf numFmtId="169" fontId="25" fillId="0" borderId="0" xfId="0" applyFont="1" applyBorder="1" applyAlignment="1" quotePrefix="1">
      <alignment horizontal="left"/>
    </xf>
    <xf numFmtId="169" fontId="14" fillId="0" borderId="0" xfId="0" applyFont="1" applyAlignment="1" quotePrefix="1">
      <alignment horizontal="right"/>
    </xf>
    <xf numFmtId="169" fontId="14" fillId="0" borderId="0" xfId="0" applyFont="1" applyAlignment="1" quotePrefix="1">
      <alignment horizontal="left"/>
    </xf>
    <xf numFmtId="169" fontId="14" fillId="0" borderId="0" xfId="0" applyFont="1" applyAlignment="1">
      <alignment horizontal="center"/>
    </xf>
    <xf numFmtId="169" fontId="4" fillId="0" borderId="0" xfId="0" applyFont="1" applyAlignment="1">
      <alignment horizontal="centerContinuous"/>
    </xf>
    <xf numFmtId="2" fontId="8" fillId="0" borderId="0" xfId="0" applyNumberFormat="1" applyFont="1" applyAlignment="1">
      <alignment horizontal="right"/>
    </xf>
    <xf numFmtId="1" fontId="8" fillId="0" borderId="0" xfId="0" applyNumberFormat="1" applyFont="1" applyAlignment="1">
      <alignment horizontal="right"/>
    </xf>
    <xf numFmtId="169" fontId="8" fillId="0" borderId="0" xfId="0" applyFont="1" applyAlignment="1">
      <alignment horizontal="center"/>
    </xf>
    <xf numFmtId="3" fontId="8" fillId="0" borderId="5" xfId="0" applyNumberFormat="1" applyFont="1" applyBorder="1" applyAlignment="1">
      <alignment horizontal="right"/>
    </xf>
    <xf numFmtId="1" fontId="8" fillId="0" borderId="5" xfId="0" applyNumberFormat="1" applyFont="1" applyBorder="1" applyAlignment="1">
      <alignment horizontal="right"/>
    </xf>
    <xf numFmtId="37" fontId="27" fillId="0" borderId="0" xfId="0" applyNumberFormat="1" applyFont="1" applyAlignment="1">
      <alignment horizontal="right"/>
    </xf>
    <xf numFmtId="37" fontId="8" fillId="0" borderId="0" xfId="0" applyNumberFormat="1" applyFont="1" applyAlignment="1">
      <alignment horizontal="right"/>
    </xf>
    <xf numFmtId="37" fontId="27" fillId="0" borderId="5" xfId="0" applyNumberFormat="1" applyFont="1" applyBorder="1" applyAlignment="1">
      <alignment horizontal="right"/>
    </xf>
    <xf numFmtId="170" fontId="8" fillId="0" borderId="5" xfId="0" applyNumberFormat="1" applyFont="1" applyBorder="1" applyAlignment="1">
      <alignment horizontal="right"/>
    </xf>
    <xf numFmtId="170" fontId="8" fillId="0" borderId="0" xfId="0" applyNumberFormat="1" applyFont="1" applyBorder="1" applyAlignment="1">
      <alignment horizontal="right"/>
    </xf>
    <xf numFmtId="1" fontId="8" fillId="0" borderId="0" xfId="0" applyNumberFormat="1" applyFont="1" applyBorder="1" applyAlignment="1">
      <alignment horizontal="right"/>
    </xf>
    <xf numFmtId="37" fontId="8" fillId="0" borderId="5" xfId="0" applyNumberFormat="1" applyFont="1" applyBorder="1" applyAlignment="1">
      <alignment horizontal="right"/>
    </xf>
    <xf numFmtId="1" fontId="8" fillId="0" borderId="0" xfId="0" applyNumberFormat="1" applyFont="1" applyBorder="1" applyAlignment="1">
      <alignment/>
    </xf>
    <xf numFmtId="169" fontId="10" fillId="0" borderId="0" xfId="0" applyFont="1" applyBorder="1" applyAlignment="1" applyProtection="1" quotePrefix="1">
      <alignment horizontal="left"/>
      <protection locked="0"/>
    </xf>
    <xf numFmtId="37" fontId="8" fillId="0" borderId="0" xfId="0" applyNumberFormat="1" applyFont="1" applyBorder="1" applyAlignment="1">
      <alignment horizontal="right"/>
    </xf>
    <xf numFmtId="2" fontId="8" fillId="0" borderId="0" xfId="0" applyNumberFormat="1" applyFont="1" applyBorder="1" applyAlignment="1">
      <alignment horizontal="right"/>
    </xf>
    <xf numFmtId="169" fontId="8" fillId="0" borderId="0" xfId="0" applyFont="1" applyBorder="1" applyAlignment="1">
      <alignment horizontal="center"/>
    </xf>
    <xf numFmtId="169" fontId="4" fillId="0" borderId="0" xfId="0" applyFont="1" applyBorder="1" applyAlignment="1" quotePrefix="1">
      <alignment horizontal="left"/>
    </xf>
    <xf numFmtId="2" fontId="8" fillId="0" borderId="0" xfId="0" applyNumberFormat="1" applyFont="1" applyBorder="1" applyAlignment="1">
      <alignment/>
    </xf>
    <xf numFmtId="189" fontId="8" fillId="0" borderId="0" xfId="0" applyNumberFormat="1" applyFont="1" applyBorder="1" applyAlignment="1">
      <alignment horizontal="right"/>
    </xf>
    <xf numFmtId="1" fontId="8" fillId="0" borderId="1" xfId="0" applyNumberFormat="1" applyFont="1" applyBorder="1" applyAlignment="1">
      <alignment/>
    </xf>
    <xf numFmtId="37" fontId="8" fillId="0" borderId="1" xfId="0" applyNumberFormat="1" applyFont="1" applyBorder="1" applyAlignment="1">
      <alignment horizontal="right"/>
    </xf>
    <xf numFmtId="1" fontId="8" fillId="0" borderId="1" xfId="0" applyNumberFormat="1" applyFont="1" applyBorder="1" applyAlignment="1">
      <alignment horizontal="right"/>
    </xf>
    <xf numFmtId="169" fontId="4" fillId="0" borderId="0" xfId="0" applyFont="1" applyAlignment="1" quotePrefix="1">
      <alignment horizontal="left"/>
    </xf>
    <xf numFmtId="169" fontId="13" fillId="0" borderId="0" xfId="0" applyFont="1" applyAlignment="1">
      <alignment/>
    </xf>
    <xf numFmtId="169" fontId="0" fillId="0" borderId="1" xfId="0" applyBorder="1" applyAlignment="1">
      <alignment/>
    </xf>
    <xf numFmtId="169" fontId="1" fillId="0" borderId="0" xfId="0" applyFont="1" applyAlignment="1" quotePrefix="1">
      <alignment horizontal="center"/>
    </xf>
    <xf numFmtId="169" fontId="0" fillId="0" borderId="0" xfId="0" applyAlignment="1">
      <alignment horizontal="center"/>
    </xf>
    <xf numFmtId="169" fontId="1" fillId="0" borderId="0" xfId="0" applyFont="1" applyAlignment="1">
      <alignment horizontal="center"/>
    </xf>
    <xf numFmtId="169" fontId="1" fillId="0" borderId="0" xfId="0" applyFont="1" applyAlignment="1">
      <alignment horizontal="right"/>
    </xf>
    <xf numFmtId="169" fontId="1" fillId="0" borderId="0" xfId="0" applyFont="1" applyBorder="1" applyAlignment="1">
      <alignment horizontal="center"/>
    </xf>
    <xf numFmtId="169" fontId="2" fillId="0" borderId="0" xfId="0" applyFont="1" applyAlignment="1">
      <alignment horizontal="center"/>
    </xf>
    <xf numFmtId="169" fontId="2" fillId="0" borderId="0" xfId="0" applyFont="1" applyBorder="1" applyAlignment="1">
      <alignment horizontal="center"/>
    </xf>
    <xf numFmtId="169" fontId="0" fillId="0" borderId="1" xfId="0" applyBorder="1" applyAlignment="1">
      <alignment horizontal="center"/>
    </xf>
    <xf numFmtId="169" fontId="2" fillId="0" borderId="1" xfId="0" applyFont="1" applyBorder="1" applyAlignment="1">
      <alignment horizontal="center"/>
    </xf>
    <xf numFmtId="169" fontId="0" fillId="0" borderId="1" xfId="0" applyBorder="1" applyAlignment="1">
      <alignment horizontal="right"/>
    </xf>
    <xf numFmtId="169" fontId="0" fillId="0" borderId="0" xfId="0" applyBorder="1" applyAlignment="1">
      <alignment horizontal="center"/>
    </xf>
    <xf numFmtId="169" fontId="0" fillId="0" borderId="0" xfId="0" applyBorder="1" applyAlignment="1">
      <alignment horizontal="right"/>
    </xf>
    <xf numFmtId="169" fontId="2" fillId="0" borderId="0" xfId="0" applyFont="1" applyAlignment="1">
      <alignment horizontal="right"/>
    </xf>
    <xf numFmtId="170" fontId="0" fillId="0" borderId="0" xfId="0" applyNumberFormat="1" applyAlignment="1">
      <alignment horizontal="right"/>
    </xf>
    <xf numFmtId="170" fontId="27" fillId="0" borderId="0" xfId="0" applyNumberFormat="1" applyFont="1" applyAlignment="1">
      <alignment horizontal="right"/>
    </xf>
    <xf numFmtId="169" fontId="8" fillId="0" borderId="0" xfId="0" applyFont="1" applyAlignment="1" quotePrefix="1">
      <alignment horizontal="center"/>
    </xf>
    <xf numFmtId="1" fontId="0" fillId="0" borderId="0" xfId="0" applyNumberFormat="1" applyAlignment="1">
      <alignment/>
    </xf>
    <xf numFmtId="1" fontId="27" fillId="0" borderId="0" xfId="0" applyNumberFormat="1" applyFont="1" applyAlignment="1">
      <alignment horizontal="right"/>
    </xf>
    <xf numFmtId="170" fontId="8" fillId="0" borderId="0" xfId="0" applyNumberFormat="1" applyFont="1" applyFill="1" applyBorder="1" applyAlignment="1">
      <alignment horizontal="right"/>
    </xf>
    <xf numFmtId="170" fontId="8" fillId="0" borderId="5" xfId="0" applyNumberFormat="1" applyFont="1" applyFill="1" applyBorder="1" applyAlignment="1">
      <alignment horizontal="right"/>
    </xf>
    <xf numFmtId="169" fontId="8" fillId="0" borderId="1" xfId="0" applyFont="1" applyBorder="1" applyAlignment="1">
      <alignment horizontal="center"/>
    </xf>
    <xf numFmtId="170" fontId="8" fillId="0" borderId="1" xfId="0" applyNumberFormat="1" applyFont="1" applyBorder="1" applyAlignment="1">
      <alignment horizontal="right"/>
    </xf>
    <xf numFmtId="170" fontId="8" fillId="0" borderId="1" xfId="0" applyNumberFormat="1" applyFont="1" applyFill="1" applyBorder="1" applyAlignment="1">
      <alignment horizontal="right"/>
    </xf>
    <xf numFmtId="169" fontId="8" fillId="0" borderId="1" xfId="0" applyFont="1" applyBorder="1" applyAlignment="1">
      <alignment horizontal="right"/>
    </xf>
    <xf numFmtId="169" fontId="0" fillId="0" borderId="0" xfId="0" applyAlignment="1" quotePrefix="1">
      <alignment horizontal="left"/>
    </xf>
    <xf numFmtId="169" fontId="28" fillId="0" borderId="0" xfId="0" applyFont="1" applyAlignment="1">
      <alignment/>
    </xf>
    <xf numFmtId="169" fontId="13" fillId="0" borderId="0" xfId="0" applyFont="1" applyAlignment="1">
      <alignment horizontal="left" indent="5"/>
    </xf>
    <xf numFmtId="169" fontId="0" fillId="0" borderId="0" xfId="0" applyBorder="1" applyAlignment="1">
      <alignment/>
    </xf>
    <xf numFmtId="169" fontId="29" fillId="0" borderId="0" xfId="0" applyFont="1" applyAlignment="1" quotePrefix="1">
      <alignment horizontal="right"/>
    </xf>
    <xf numFmtId="169" fontId="29" fillId="0" borderId="0" xfId="0" applyFont="1" applyAlignment="1">
      <alignment/>
    </xf>
    <xf numFmtId="169" fontId="29" fillId="0" borderId="0" xfId="0" applyFont="1" applyAlignment="1">
      <alignment horizontal="center"/>
    </xf>
    <xf numFmtId="169" fontId="30" fillId="0" borderId="0" xfId="0" applyFont="1" applyAlignment="1">
      <alignment/>
    </xf>
    <xf numFmtId="169" fontId="4" fillId="0" borderId="0" xfId="0" applyFont="1" applyAlignment="1">
      <alignment horizontal="center"/>
    </xf>
    <xf numFmtId="169" fontId="4" fillId="0" borderId="1" xfId="0" applyFont="1" applyBorder="1" applyAlignment="1">
      <alignment horizontal="center"/>
    </xf>
    <xf numFmtId="169" fontId="4" fillId="0" borderId="0" xfId="0" applyFont="1" applyBorder="1" applyAlignment="1">
      <alignment horizontal="center"/>
    </xf>
    <xf numFmtId="1" fontId="8" fillId="0" borderId="0" xfId="0" applyNumberFormat="1" applyFont="1" applyAlignment="1">
      <alignment/>
    </xf>
    <xf numFmtId="169" fontId="10" fillId="0" borderId="0" xfId="0" applyFont="1" applyAlignment="1" quotePrefix="1">
      <alignment/>
    </xf>
    <xf numFmtId="169" fontId="10" fillId="0" borderId="0" xfId="0" applyFont="1" applyAlignment="1">
      <alignment horizontal="left"/>
    </xf>
    <xf numFmtId="1" fontId="8" fillId="0" borderId="5" xfId="0" applyNumberFormat="1" applyFont="1" applyBorder="1" applyAlignment="1">
      <alignment/>
    </xf>
    <xf numFmtId="169" fontId="10" fillId="0" borderId="0" xfId="0" applyFont="1" applyBorder="1" applyAlignment="1" applyProtection="1">
      <alignment horizontal="left"/>
      <protection locked="0"/>
    </xf>
    <xf numFmtId="169" fontId="4" fillId="0" borderId="1" xfId="0" applyFont="1" applyBorder="1" applyAlignment="1" quotePrefix="1">
      <alignment horizontal="left"/>
    </xf>
    <xf numFmtId="37" fontId="8" fillId="0" borderId="0" xfId="0" applyNumberFormat="1" applyFont="1" applyBorder="1" applyAlignment="1">
      <alignment horizontal="center"/>
    </xf>
    <xf numFmtId="1" fontId="8" fillId="0" borderId="0" xfId="0" applyNumberFormat="1" applyFont="1" applyBorder="1" applyAlignment="1">
      <alignment horizontal="center"/>
    </xf>
    <xf numFmtId="169" fontId="31" fillId="0" borderId="0" xfId="0" applyFont="1" applyAlignment="1">
      <alignment/>
    </xf>
    <xf numFmtId="169" fontId="0" fillId="0" borderId="0" xfId="0" applyAlignment="1">
      <alignment wrapText="1"/>
    </xf>
    <xf numFmtId="1" fontId="32" fillId="0" borderId="0" xfId="0" applyNumberFormat="1" applyFont="1" applyAlignment="1">
      <alignment/>
    </xf>
    <xf numFmtId="37" fontId="32" fillId="0" borderId="0" xfId="0" applyNumberFormat="1" applyFont="1" applyAlignment="1">
      <alignment/>
    </xf>
    <xf numFmtId="37" fontId="0" fillId="0" borderId="0" xfId="0" applyNumberFormat="1" applyAlignment="1">
      <alignment/>
    </xf>
    <xf numFmtId="169" fontId="32" fillId="0" borderId="0" xfId="0" applyFont="1" applyAlignment="1">
      <alignment/>
    </xf>
    <xf numFmtId="4" fontId="32" fillId="0" borderId="0" xfId="0" applyNumberFormat="1" applyFont="1" applyAlignment="1">
      <alignment/>
    </xf>
    <xf numFmtId="39" fontId="8" fillId="0" borderId="0" xfId="0" applyNumberFormat="1" applyFont="1" applyBorder="1" applyAlignment="1">
      <alignment horizontal="right"/>
    </xf>
    <xf numFmtId="183" fontId="8" fillId="0" borderId="0" xfId="0" applyNumberFormat="1" applyFont="1" applyFill="1" applyAlignment="1">
      <alignment/>
    </xf>
    <xf numFmtId="170" fontId="8" fillId="0" borderId="0" xfId="0" applyNumberFormat="1" applyFont="1" applyFill="1" applyAlignment="1">
      <alignment/>
    </xf>
    <xf numFmtId="173" fontId="33" fillId="0" borderId="0" xfId="15" applyNumberFormat="1" applyFont="1" applyAlignment="1">
      <alignment/>
    </xf>
    <xf numFmtId="169" fontId="33" fillId="0" borderId="0" xfId="0" applyFont="1" applyAlignment="1">
      <alignment/>
    </xf>
    <xf numFmtId="166" fontId="33" fillId="0" borderId="0" xfId="0" applyNumberFormat="1" applyFont="1" applyAlignment="1" applyProtection="1">
      <alignment/>
      <protection/>
    </xf>
    <xf numFmtId="3" fontId="8" fillId="0" borderId="0" xfId="15" applyNumberFormat="1" applyFont="1" applyAlignment="1">
      <alignment horizontal="right"/>
    </xf>
    <xf numFmtId="3" fontId="8" fillId="0" borderId="0" xfId="15" applyNumberFormat="1" applyFont="1" applyBorder="1" applyAlignment="1">
      <alignment horizontal="right"/>
    </xf>
    <xf numFmtId="1" fontId="8" fillId="0" borderId="0" xfId="0" applyNumberFormat="1" applyFont="1" applyFill="1" applyAlignment="1" applyProtection="1">
      <alignment/>
      <protection/>
    </xf>
    <xf numFmtId="170" fontId="8" fillId="0" borderId="0" xfId="0" applyNumberFormat="1" applyFont="1" applyBorder="1" applyAlignment="1">
      <alignment/>
    </xf>
    <xf numFmtId="172" fontId="8" fillId="0" borderId="0" xfId="0" applyNumberFormat="1" applyFont="1" applyFill="1" applyAlignment="1" applyProtection="1">
      <alignment horizontal="right"/>
      <protection/>
    </xf>
    <xf numFmtId="172" fontId="8" fillId="0" borderId="0" xfId="0" applyNumberFormat="1" applyFont="1" applyFill="1" applyBorder="1" applyAlignment="1" applyProtection="1">
      <alignment/>
      <protection/>
    </xf>
    <xf numFmtId="169" fontId="34" fillId="0" borderId="0" xfId="0" applyFont="1" applyAlignment="1">
      <alignment/>
    </xf>
    <xf numFmtId="3" fontId="0" fillId="0" borderId="0" xfId="15" applyNumberFormat="1" applyAlignment="1">
      <alignment horizontal="right"/>
    </xf>
    <xf numFmtId="169" fontId="4" fillId="0" borderId="0" xfId="0" applyFont="1" applyFill="1" applyAlignment="1">
      <alignment horizontal="left"/>
    </xf>
    <xf numFmtId="169" fontId="4" fillId="0" borderId="0" xfId="0" applyFont="1" applyFill="1" applyBorder="1" applyAlignment="1" quotePrefix="1">
      <alignment horizontal="left"/>
    </xf>
    <xf numFmtId="37" fontId="8" fillId="0" borderId="0" xfId="0" applyNumberFormat="1" applyFont="1" applyFill="1" applyBorder="1" applyAlignment="1">
      <alignment horizontal="right"/>
    </xf>
    <xf numFmtId="169" fontId="22" fillId="0" borderId="0" xfId="0" applyFont="1" applyFill="1" applyAlignment="1">
      <alignment/>
    </xf>
    <xf numFmtId="169" fontId="4" fillId="0" borderId="0" xfId="0" applyFont="1" applyFill="1" applyAlignment="1">
      <alignment/>
    </xf>
    <xf numFmtId="169" fontId="22" fillId="0" borderId="0" xfId="0" applyFont="1" applyFill="1" applyBorder="1" applyAlignment="1">
      <alignment/>
    </xf>
    <xf numFmtId="169" fontId="4" fillId="0" borderId="0" xfId="0" applyFont="1" applyFill="1" applyBorder="1" applyAlignment="1">
      <alignment/>
    </xf>
    <xf numFmtId="170" fontId="8" fillId="0" borderId="0" xfId="0" applyNumberFormat="1" applyFont="1" applyFill="1" applyAlignment="1">
      <alignment horizontal="right"/>
    </xf>
    <xf numFmtId="169" fontId="35" fillId="0" borderId="0" xfId="0" applyFont="1" applyAlignment="1">
      <alignment/>
    </xf>
    <xf numFmtId="1" fontId="8" fillId="0" borderId="0" xfId="0" applyNumberFormat="1" applyFont="1" applyFill="1" applyBorder="1" applyAlignment="1">
      <alignment horizontal="right"/>
    </xf>
    <xf numFmtId="3" fontId="8" fillId="0" borderId="0" xfId="15" applyNumberFormat="1" applyFont="1" applyFill="1" applyBorder="1" applyAlignment="1">
      <alignment horizontal="right"/>
    </xf>
    <xf numFmtId="3" fontId="8" fillId="0" borderId="0" xfId="15" applyNumberFormat="1" applyFont="1" applyFill="1" applyAlignment="1">
      <alignment horizontal="right"/>
    </xf>
    <xf numFmtId="1" fontId="8" fillId="0" borderId="0" xfId="0" applyNumberFormat="1" applyFont="1" applyFill="1" applyAlignment="1">
      <alignment horizontal="right"/>
    </xf>
    <xf numFmtId="169" fontId="14" fillId="0" borderId="0" xfId="0" applyFont="1" applyBorder="1" applyAlignment="1">
      <alignment horizontal="right"/>
    </xf>
    <xf numFmtId="3" fontId="8" fillId="0" borderId="0" xfId="0" applyNumberFormat="1" applyFont="1" applyBorder="1" applyAlignment="1">
      <alignment/>
    </xf>
    <xf numFmtId="169" fontId="4" fillId="0" borderId="0" xfId="0" applyFont="1" applyAlignment="1">
      <alignment horizontal="left" wrapText="1"/>
    </xf>
    <xf numFmtId="4" fontId="8" fillId="0" borderId="0" xfId="0" applyNumberFormat="1" applyFont="1" applyFill="1" applyBorder="1" applyAlignment="1">
      <alignment horizontal="right"/>
    </xf>
    <xf numFmtId="4" fontId="8" fillId="0" borderId="0" xfId="0" applyNumberFormat="1" applyFont="1" applyFill="1" applyAlignment="1">
      <alignment horizontal="right"/>
    </xf>
    <xf numFmtId="169" fontId="39" fillId="0" borderId="0" xfId="0" applyFont="1" applyAlignment="1">
      <alignment horizontal="right"/>
    </xf>
    <xf numFmtId="169" fontId="1" fillId="0" borderId="0" xfId="0" applyFont="1" applyAlignment="1">
      <alignment horizontal="right"/>
    </xf>
    <xf numFmtId="173" fontId="4" fillId="0" borderId="0" xfId="15" applyNumberFormat="1" applyFont="1" applyAlignment="1">
      <alignment/>
    </xf>
    <xf numFmtId="173" fontId="4" fillId="0" borderId="0" xfId="15" applyNumberFormat="1" applyFont="1" applyAlignment="1" quotePrefix="1">
      <alignment horizontal="right"/>
    </xf>
    <xf numFmtId="3" fontId="33" fillId="0" borderId="0" xfId="0" applyNumberFormat="1" applyFont="1" applyAlignment="1">
      <alignment/>
    </xf>
    <xf numFmtId="173" fontId="33" fillId="0" borderId="0" xfId="15" applyNumberFormat="1" applyFont="1" applyAlignment="1">
      <alignment horizontal="left"/>
    </xf>
    <xf numFmtId="169" fontId="40" fillId="0" borderId="0" xfId="0" applyFont="1" applyAlignment="1">
      <alignment/>
    </xf>
    <xf numFmtId="169" fontId="41" fillId="0" borderId="0" xfId="0" applyFont="1" applyAlignment="1">
      <alignment/>
    </xf>
    <xf numFmtId="169" fontId="42" fillId="0" borderId="0" xfId="0" applyFont="1" applyAlignment="1">
      <alignment/>
    </xf>
    <xf numFmtId="2" fontId="43" fillId="0" borderId="0" xfId="0" applyNumberFormat="1" applyFont="1" applyAlignment="1">
      <alignment/>
    </xf>
    <xf numFmtId="3" fontId="0" fillId="0" borderId="0" xfId="0" applyNumberFormat="1" applyAlignment="1">
      <alignment/>
    </xf>
    <xf numFmtId="3" fontId="40" fillId="0" borderId="0" xfId="0" applyNumberFormat="1" applyFont="1" applyAlignment="1">
      <alignment/>
    </xf>
    <xf numFmtId="3" fontId="43" fillId="0" borderId="0" xfId="0" applyNumberFormat="1" applyFont="1" applyAlignment="1">
      <alignment/>
    </xf>
    <xf numFmtId="169" fontId="43" fillId="0" borderId="0" xfId="0" applyFont="1" applyAlignment="1">
      <alignment/>
    </xf>
    <xf numFmtId="3" fontId="4" fillId="0" borderId="0" xfId="0" applyNumberFormat="1" applyFont="1" applyAlignment="1" applyProtection="1">
      <alignment/>
      <protection locked="0"/>
    </xf>
    <xf numFmtId="2" fontId="4" fillId="0" borderId="0" xfId="0" applyNumberFormat="1" applyFont="1" applyAlignment="1">
      <alignment/>
    </xf>
    <xf numFmtId="2" fontId="4" fillId="0" borderId="0" xfId="0" applyNumberFormat="1" applyFont="1" applyFill="1" applyAlignment="1">
      <alignment/>
    </xf>
    <xf numFmtId="2" fontId="4" fillId="0" borderId="0" xfId="0" applyNumberFormat="1" applyFont="1" applyFill="1" applyAlignment="1">
      <alignment horizontal="right"/>
    </xf>
    <xf numFmtId="170" fontId="43" fillId="0" borderId="0" xfId="0" applyNumberFormat="1" applyFont="1" applyAlignment="1">
      <alignment/>
    </xf>
    <xf numFmtId="169" fontId="2" fillId="0" borderId="0" xfId="0" applyFont="1" applyAlignment="1">
      <alignment/>
    </xf>
    <xf numFmtId="169" fontId="0" fillId="0" borderId="6" xfId="0" applyBorder="1" applyAlignment="1">
      <alignment/>
    </xf>
    <xf numFmtId="2" fontId="0" fillId="0" borderId="0" xfId="0" applyNumberFormat="1" applyAlignment="1">
      <alignment/>
    </xf>
    <xf numFmtId="2" fontId="0" fillId="0" borderId="6" xfId="0" applyNumberFormat="1" applyBorder="1" applyAlignment="1">
      <alignment/>
    </xf>
    <xf numFmtId="170" fontId="43" fillId="0" borderId="6" xfId="0" applyNumberFormat="1" applyFont="1" applyBorder="1" applyAlignment="1">
      <alignment/>
    </xf>
    <xf numFmtId="2" fontId="43" fillId="0" borderId="6" xfId="0" applyNumberFormat="1" applyFont="1" applyBorder="1" applyAlignment="1">
      <alignment/>
    </xf>
    <xf numFmtId="169" fontId="0" fillId="0" borderId="0" xfId="0" applyAlignment="1" quotePrefix="1">
      <alignment/>
    </xf>
    <xf numFmtId="3" fontId="4" fillId="0" borderId="0" xfId="0" applyNumberFormat="1" applyFont="1" applyFill="1" applyAlignment="1" applyProtection="1">
      <alignment/>
      <protection locked="0"/>
    </xf>
    <xf numFmtId="3" fontId="4" fillId="0" borderId="6" xfId="0" applyNumberFormat="1" applyFont="1" applyFill="1" applyBorder="1" applyAlignment="1" applyProtection="1">
      <alignment/>
      <protection locked="0"/>
    </xf>
    <xf numFmtId="3" fontId="4" fillId="0" borderId="4" xfId="0" applyNumberFormat="1" applyFont="1" applyFill="1" applyBorder="1" applyAlignment="1" applyProtection="1">
      <alignment/>
      <protection locked="0"/>
    </xf>
    <xf numFmtId="3" fontId="4" fillId="0" borderId="0" xfId="0" applyNumberFormat="1" applyFont="1" applyFill="1" applyBorder="1" applyAlignment="1" applyProtection="1">
      <alignment/>
      <protection locked="0"/>
    </xf>
    <xf numFmtId="169" fontId="45" fillId="0" borderId="0" xfId="0" applyFont="1" applyAlignment="1">
      <alignment horizontal="left"/>
    </xf>
    <xf numFmtId="169" fontId="27" fillId="0" borderId="0" xfId="0" applyFont="1" applyAlignment="1">
      <alignment horizontal="right"/>
    </xf>
    <xf numFmtId="169" fontId="14" fillId="0" borderId="0" xfId="0" applyFont="1" applyAlignment="1">
      <alignment horizontal="left"/>
    </xf>
    <xf numFmtId="173" fontId="43" fillId="0" borderId="0" xfId="15" applyNumberFormat="1" applyFont="1" applyAlignment="1">
      <alignment/>
    </xf>
    <xf numFmtId="172" fontId="8" fillId="0" borderId="4" xfId="0" applyNumberFormat="1" applyFont="1" applyFill="1" applyBorder="1" applyAlignment="1">
      <alignment horizontal="right"/>
    </xf>
    <xf numFmtId="37" fontId="25" fillId="0" borderId="0" xfId="0" applyNumberFormat="1" applyFont="1" applyAlignment="1">
      <alignment/>
    </xf>
    <xf numFmtId="2" fontId="32" fillId="0" borderId="0" xfId="0" applyNumberFormat="1" applyFont="1" applyAlignment="1">
      <alignment/>
    </xf>
    <xf numFmtId="169" fontId="47" fillId="0" borderId="0" xfId="0" applyFont="1" applyAlignment="1">
      <alignment/>
    </xf>
    <xf numFmtId="169" fontId="49" fillId="0" borderId="0" xfId="0" applyFont="1" applyAlignment="1">
      <alignment horizontal="left"/>
    </xf>
    <xf numFmtId="3" fontId="8" fillId="0" borderId="6" xfId="0" applyNumberFormat="1" applyFont="1" applyFill="1" applyBorder="1" applyAlignment="1" applyProtection="1">
      <alignment horizontal="right"/>
      <protection/>
    </xf>
    <xf numFmtId="3" fontId="8" fillId="0" borderId="0" xfId="0" applyNumberFormat="1" applyFont="1" applyFill="1" applyBorder="1" applyAlignment="1">
      <alignment horizontal="right"/>
    </xf>
    <xf numFmtId="175" fontId="8" fillId="0" borderId="0" xfId="0" applyNumberFormat="1" applyFont="1" applyFill="1" applyAlignment="1">
      <alignment/>
    </xf>
    <xf numFmtId="3" fontId="8" fillId="0" borderId="0" xfId="0" applyNumberFormat="1" applyFont="1" applyFill="1" applyAlignment="1" quotePrefix="1">
      <alignment horizontal="right"/>
    </xf>
    <xf numFmtId="3" fontId="0" fillId="0" borderId="0" xfId="15" applyNumberFormat="1" applyFill="1" applyAlignment="1">
      <alignment horizontal="right"/>
    </xf>
    <xf numFmtId="169" fontId="0" fillId="0" borderId="0" xfId="0" applyFont="1" applyAlignment="1">
      <alignment/>
    </xf>
    <xf numFmtId="2" fontId="0" fillId="0" borderId="0" xfId="0" applyNumberFormat="1" applyFill="1" applyBorder="1" applyAlignment="1">
      <alignment/>
    </xf>
    <xf numFmtId="169" fontId="25" fillId="0" borderId="0" xfId="0" applyFont="1" applyFill="1" applyAlignment="1">
      <alignment horizontal="left"/>
    </xf>
    <xf numFmtId="169" fontId="7" fillId="0" borderId="0" xfId="0" applyFont="1" applyFill="1" applyAlignment="1">
      <alignment/>
    </xf>
    <xf numFmtId="169" fontId="8" fillId="0" borderId="0" xfId="0" applyFont="1" applyFill="1" applyAlignment="1">
      <alignment/>
    </xf>
    <xf numFmtId="169" fontId="12" fillId="0" borderId="0" xfId="0" applyFont="1" applyFill="1" applyAlignment="1">
      <alignment horizontal="right"/>
    </xf>
    <xf numFmtId="169" fontId="8" fillId="0" borderId="0" xfId="0" applyFont="1" applyFill="1" applyAlignment="1">
      <alignment horizontal="left"/>
    </xf>
    <xf numFmtId="169" fontId="1" fillId="0" borderId="3" xfId="0" applyFont="1" applyFill="1" applyBorder="1" applyAlignment="1">
      <alignment/>
    </xf>
    <xf numFmtId="169" fontId="14" fillId="0" borderId="3" xfId="0" applyFont="1" applyFill="1" applyBorder="1" applyAlignment="1">
      <alignment/>
    </xf>
    <xf numFmtId="169" fontId="6" fillId="0" borderId="0" xfId="0" applyFont="1" applyFill="1" applyAlignment="1">
      <alignment/>
    </xf>
    <xf numFmtId="169" fontId="1" fillId="0" borderId="0" xfId="0" applyFont="1" applyFill="1" applyBorder="1" applyAlignment="1">
      <alignment/>
    </xf>
    <xf numFmtId="169" fontId="1" fillId="0" borderId="0" xfId="0" applyFont="1" applyFill="1" applyBorder="1" applyAlignment="1">
      <alignment horizontal="right"/>
    </xf>
    <xf numFmtId="169" fontId="1" fillId="0" borderId="0" xfId="0" applyFont="1" applyFill="1" applyAlignment="1">
      <alignment/>
    </xf>
    <xf numFmtId="169" fontId="1" fillId="0" borderId="0" xfId="0" applyFont="1" applyFill="1" applyAlignment="1">
      <alignment horizontal="left"/>
    </xf>
    <xf numFmtId="169" fontId="4" fillId="0" borderId="0" xfId="0" applyFont="1" applyFill="1" applyAlignment="1">
      <alignment horizontal="left" indent="1"/>
    </xf>
    <xf numFmtId="169" fontId="4" fillId="0" borderId="2" xfId="0" applyFont="1" applyFill="1" applyBorder="1" applyAlignment="1">
      <alignment/>
    </xf>
    <xf numFmtId="169" fontId="4" fillId="0" borderId="1" xfId="0" applyFont="1" applyFill="1" applyBorder="1" applyAlignment="1">
      <alignment/>
    </xf>
    <xf numFmtId="169" fontId="22" fillId="0" borderId="0" xfId="0" applyFont="1" applyFill="1" applyAlignment="1">
      <alignment horizontal="left"/>
    </xf>
    <xf numFmtId="169" fontId="0" fillId="0" borderId="0" xfId="0" applyFont="1" applyAlignment="1">
      <alignment/>
    </xf>
    <xf numFmtId="169" fontId="0" fillId="0" borderId="0" xfId="0" applyFont="1" applyAlignment="1">
      <alignment/>
    </xf>
    <xf numFmtId="169" fontId="0" fillId="0" borderId="1" xfId="0" applyFont="1" applyBorder="1" applyAlignment="1">
      <alignment/>
    </xf>
    <xf numFmtId="169" fontId="0" fillId="0" borderId="0" xfId="0" applyFont="1" applyAlignment="1">
      <alignment horizontal="center"/>
    </xf>
    <xf numFmtId="170" fontId="8" fillId="0" borderId="0" xfId="0" applyNumberFormat="1" applyFont="1" applyFill="1" applyAlignment="1" applyProtection="1">
      <alignment/>
      <protection/>
    </xf>
    <xf numFmtId="170" fontId="8" fillId="0" borderId="0" xfId="0" applyNumberFormat="1" applyFont="1" applyFill="1" applyBorder="1" applyAlignment="1" applyProtection="1">
      <alignment/>
      <protection/>
    </xf>
    <xf numFmtId="2" fontId="8" fillId="0" borderId="0" xfId="0" applyNumberFormat="1" applyFont="1" applyFill="1" applyAlignment="1">
      <alignment horizontal="right"/>
    </xf>
    <xf numFmtId="170" fontId="51" fillId="0" borderId="0" xfId="0" applyNumberFormat="1" applyFont="1" applyFill="1" applyAlignment="1" applyProtection="1">
      <alignment/>
      <protection/>
    </xf>
    <xf numFmtId="170" fontId="52" fillId="0" borderId="0" xfId="0" applyNumberFormat="1" applyFont="1" applyFill="1" applyAlignment="1" applyProtection="1">
      <alignment/>
      <protection/>
    </xf>
    <xf numFmtId="170" fontId="52" fillId="0" borderId="0" xfId="0" applyNumberFormat="1" applyFont="1" applyFill="1" applyBorder="1" applyAlignment="1" applyProtection="1">
      <alignment/>
      <protection/>
    </xf>
    <xf numFmtId="169" fontId="52" fillId="0" borderId="0" xfId="0" applyFont="1" applyFill="1" applyAlignment="1">
      <alignment/>
    </xf>
    <xf numFmtId="169" fontId="4" fillId="0" borderId="7" xfId="0" applyFont="1" applyBorder="1" applyAlignment="1">
      <alignment/>
    </xf>
    <xf numFmtId="166" fontId="53" fillId="0" borderId="0" xfId="0" applyNumberFormat="1" applyFont="1" applyAlignment="1" applyProtection="1">
      <alignment/>
      <protection/>
    </xf>
    <xf numFmtId="173" fontId="53" fillId="0" borderId="0" xfId="15" applyNumberFormat="1" applyFont="1" applyAlignment="1">
      <alignment/>
    </xf>
    <xf numFmtId="1" fontId="54" fillId="0" borderId="0" xfId="0" applyNumberFormat="1" applyFont="1" applyBorder="1" applyAlignment="1" applyProtection="1">
      <alignment/>
      <protection/>
    </xf>
    <xf numFmtId="1" fontId="54" fillId="0" borderId="0" xfId="0" applyNumberFormat="1" applyFont="1" applyAlignment="1" applyProtection="1">
      <alignment/>
      <protection/>
    </xf>
    <xf numFmtId="172" fontId="54" fillId="0" borderId="0" xfId="0" applyNumberFormat="1" applyFont="1" applyAlignment="1" applyProtection="1">
      <alignment/>
      <protection/>
    </xf>
    <xf numFmtId="172" fontId="54" fillId="0" borderId="0" xfId="0" applyNumberFormat="1" applyFont="1" applyBorder="1" applyAlignment="1" applyProtection="1">
      <alignment/>
      <protection/>
    </xf>
    <xf numFmtId="3" fontId="54" fillId="0" borderId="0" xfId="0" applyNumberFormat="1" applyFont="1" applyAlignment="1" applyProtection="1">
      <alignment/>
      <protection/>
    </xf>
    <xf numFmtId="3" fontId="54" fillId="0" borderId="0" xfId="0" applyNumberFormat="1" applyFont="1" applyBorder="1" applyAlignment="1" applyProtection="1">
      <alignment/>
      <protection/>
    </xf>
    <xf numFmtId="2" fontId="54" fillId="0" borderId="0" xfId="0" applyNumberFormat="1" applyFont="1" applyAlignment="1" applyProtection="1">
      <alignment/>
      <protection/>
    </xf>
    <xf numFmtId="170" fontId="54" fillId="0" borderId="0" xfId="0" applyNumberFormat="1" applyFont="1" applyAlignment="1" applyProtection="1">
      <alignment/>
      <protection/>
    </xf>
    <xf numFmtId="170" fontId="54" fillId="0" borderId="6" xfId="0" applyNumberFormat="1" applyFont="1" applyBorder="1" applyAlignment="1" applyProtection="1">
      <alignment/>
      <protection/>
    </xf>
    <xf numFmtId="170" fontId="54" fillId="0" borderId="0" xfId="0" applyNumberFormat="1" applyFont="1" applyAlignment="1" applyProtection="1">
      <alignment horizontal="right"/>
      <protection/>
    </xf>
    <xf numFmtId="170" fontId="54" fillId="0" borderId="0" xfId="0" applyNumberFormat="1" applyFont="1" applyBorder="1" applyAlignment="1" applyProtection="1">
      <alignment/>
      <protection/>
    </xf>
    <xf numFmtId="170" fontId="4" fillId="0" borderId="0" xfId="0" applyNumberFormat="1" applyFont="1" applyAlignment="1">
      <alignment/>
    </xf>
    <xf numFmtId="1" fontId="54" fillId="0" borderId="0" xfId="0" applyNumberFormat="1" applyFont="1" applyAlignment="1">
      <alignment horizontal="right"/>
    </xf>
    <xf numFmtId="1" fontId="54" fillId="0" borderId="5" xfId="0" applyNumberFormat="1" applyFont="1" applyBorder="1" applyAlignment="1">
      <alignment horizontal="right"/>
    </xf>
    <xf numFmtId="1" fontId="54" fillId="0" borderId="0" xfId="0" applyNumberFormat="1" applyFont="1" applyBorder="1" applyAlignment="1">
      <alignment horizontal="right"/>
    </xf>
    <xf numFmtId="1" fontId="54" fillId="0" borderId="8" xfId="0" applyNumberFormat="1" applyFont="1" applyBorder="1" applyAlignment="1">
      <alignment horizontal="right"/>
    </xf>
    <xf numFmtId="1" fontId="55" fillId="0" borderId="0" xfId="0" applyNumberFormat="1" applyFont="1" applyAlignment="1">
      <alignment horizontal="right"/>
    </xf>
    <xf numFmtId="169" fontId="55" fillId="0" borderId="5" xfId="0" applyFont="1" applyBorder="1" applyAlignment="1">
      <alignment horizontal="right"/>
    </xf>
    <xf numFmtId="1" fontId="54" fillId="0" borderId="1" xfId="0" applyNumberFormat="1" applyFont="1" applyBorder="1" applyAlignment="1">
      <alignment horizontal="right"/>
    </xf>
    <xf numFmtId="169" fontId="56" fillId="0" borderId="0" xfId="0" applyFont="1" applyAlignment="1">
      <alignment/>
    </xf>
    <xf numFmtId="173" fontId="8" fillId="0" borderId="0" xfId="15" applyNumberFormat="1" applyFont="1" applyFill="1" applyAlignment="1">
      <alignment/>
    </xf>
    <xf numFmtId="4" fontId="54" fillId="0" borderId="0" xfId="0" applyNumberFormat="1" applyFont="1" applyAlignment="1" applyProtection="1">
      <alignment/>
      <protection/>
    </xf>
    <xf numFmtId="4" fontId="54" fillId="0" borderId="0" xfId="0" applyNumberFormat="1" applyFont="1" applyBorder="1" applyAlignment="1" applyProtection="1">
      <alignment/>
      <protection/>
    </xf>
    <xf numFmtId="3" fontId="54" fillId="0" borderId="0" xfId="0" applyNumberFormat="1" applyFont="1" applyAlignment="1" applyProtection="1">
      <alignment horizontal="right"/>
      <protection/>
    </xf>
    <xf numFmtId="169" fontId="6" fillId="0" borderId="0" xfId="0" applyFont="1" applyAlignment="1">
      <alignment wrapText="1"/>
    </xf>
    <xf numFmtId="4" fontId="14" fillId="0" borderId="0" xfId="0" applyNumberFormat="1" applyFont="1" applyAlignment="1">
      <alignment/>
    </xf>
    <xf numFmtId="172" fontId="8" fillId="0" borderId="6" xfId="0" applyNumberFormat="1" applyFont="1" applyFill="1" applyBorder="1" applyAlignment="1">
      <alignment horizontal="right"/>
    </xf>
    <xf numFmtId="170" fontId="52" fillId="0" borderId="6" xfId="0" applyNumberFormat="1" applyFont="1" applyFill="1" applyBorder="1" applyAlignment="1" applyProtection="1">
      <alignment/>
      <protection/>
    </xf>
    <xf numFmtId="170" fontId="8" fillId="0" borderId="6" xfId="0" applyNumberFormat="1" applyFont="1" applyFill="1" applyBorder="1" applyAlignment="1">
      <alignment horizontal="right"/>
    </xf>
    <xf numFmtId="3" fontId="54" fillId="0" borderId="6" xfId="0" applyNumberFormat="1" applyFont="1" applyBorder="1" applyAlignment="1" applyProtection="1">
      <alignment/>
      <protection/>
    </xf>
    <xf numFmtId="1" fontId="8" fillId="0" borderId="6" xfId="0" applyNumberFormat="1" applyFont="1" applyFill="1" applyBorder="1" applyAlignment="1">
      <alignment/>
    </xf>
    <xf numFmtId="3" fontId="8" fillId="0" borderId="5" xfId="15" applyNumberFormat="1" applyFont="1" applyBorder="1" applyAlignment="1">
      <alignment horizontal="right"/>
    </xf>
    <xf numFmtId="169" fontId="58" fillId="0" borderId="0" xfId="0" applyFont="1" applyAlignment="1">
      <alignment/>
    </xf>
    <xf numFmtId="169" fontId="4" fillId="0" borderId="0" xfId="0" applyFont="1" applyBorder="1" applyAlignment="1">
      <alignment horizontal="left"/>
    </xf>
    <xf numFmtId="3" fontId="8" fillId="0" borderId="0" xfId="0" applyNumberFormat="1" applyFont="1" applyFill="1" applyAlignment="1" applyProtection="1">
      <alignment/>
      <protection/>
    </xf>
    <xf numFmtId="170" fontId="8" fillId="0" borderId="0" xfId="0" applyNumberFormat="1" applyFont="1" applyFill="1" applyAlignment="1" applyProtection="1">
      <alignment horizontal="right"/>
      <protection/>
    </xf>
    <xf numFmtId="189" fontId="8" fillId="0" borderId="0" xfId="0" applyNumberFormat="1" applyFont="1" applyFill="1" applyBorder="1" applyAlignment="1">
      <alignment horizontal="right"/>
    </xf>
    <xf numFmtId="169" fontId="0" fillId="0" borderId="0" xfId="0" applyFill="1" applyAlignment="1">
      <alignment/>
    </xf>
    <xf numFmtId="173" fontId="4" fillId="0" borderId="0" xfId="15" applyNumberFormat="1" applyFont="1" applyFill="1" applyAlignment="1">
      <alignment/>
    </xf>
    <xf numFmtId="169" fontId="59" fillId="0" borderId="0" xfId="0" applyFont="1" applyAlignment="1">
      <alignment/>
    </xf>
    <xf numFmtId="170" fontId="52" fillId="0" borderId="0" xfId="0" applyNumberFormat="1" applyFont="1" applyAlignment="1" applyProtection="1">
      <alignment/>
      <protection/>
    </xf>
    <xf numFmtId="2" fontId="52" fillId="0" borderId="0" xfId="0" applyNumberFormat="1" applyFont="1" applyAlignment="1" applyProtection="1">
      <alignment/>
      <protection/>
    </xf>
    <xf numFmtId="2" fontId="52" fillId="0" borderId="0" xfId="0" applyNumberFormat="1" applyFont="1" applyAlignment="1" applyProtection="1">
      <alignment horizontal="right"/>
      <protection/>
    </xf>
    <xf numFmtId="3" fontId="8" fillId="0" borderId="0" xfId="0" applyNumberFormat="1" applyFont="1" applyFill="1" applyBorder="1" applyAlignment="1">
      <alignment/>
    </xf>
    <xf numFmtId="3" fontId="8" fillId="0" borderId="6" xfId="0" applyNumberFormat="1" applyFont="1" applyFill="1" applyBorder="1" applyAlignment="1">
      <alignment/>
    </xf>
    <xf numFmtId="1" fontId="9" fillId="0" borderId="0" xfId="0" applyNumberFormat="1" applyFont="1" applyFill="1" applyAlignment="1">
      <alignment horizontal="right"/>
    </xf>
    <xf numFmtId="169" fontId="0" fillId="0" borderId="0" xfId="0" applyFont="1" applyFill="1" applyAlignment="1">
      <alignment horizontal="right"/>
    </xf>
    <xf numFmtId="171" fontId="0" fillId="0" borderId="0" xfId="0" applyNumberFormat="1" applyFill="1" applyAlignment="1">
      <alignment/>
    </xf>
    <xf numFmtId="169" fontId="25" fillId="0" borderId="0" xfId="0" applyFont="1" applyBorder="1" applyAlignment="1">
      <alignment/>
    </xf>
    <xf numFmtId="169" fontId="4" fillId="0" borderId="0" xfId="0" applyFont="1" applyBorder="1" applyAlignment="1">
      <alignment/>
    </xf>
    <xf numFmtId="169" fontId="4" fillId="0" borderId="0" xfId="0" applyFont="1" applyFill="1" applyBorder="1" applyAlignment="1">
      <alignment/>
    </xf>
    <xf numFmtId="172" fontId="54" fillId="0" borderId="0" xfId="0" applyNumberFormat="1" applyFont="1" applyAlignment="1" applyProtection="1">
      <alignment horizontal="right"/>
      <protection/>
    </xf>
    <xf numFmtId="169" fontId="8" fillId="0" borderId="0" xfId="0" applyFont="1" applyFill="1" applyBorder="1" applyAlignment="1">
      <alignment/>
    </xf>
    <xf numFmtId="172" fontId="8" fillId="0" borderId="0" xfId="0" applyNumberFormat="1" applyFont="1" applyFill="1" applyAlignment="1">
      <alignment/>
    </xf>
    <xf numFmtId="195" fontId="8" fillId="0" borderId="0" xfId="0" applyNumberFormat="1" applyFont="1" applyFill="1" applyAlignment="1">
      <alignment/>
    </xf>
    <xf numFmtId="170" fontId="0" fillId="0" borderId="0" xfId="0" applyNumberFormat="1" applyAlignment="1">
      <alignment/>
    </xf>
    <xf numFmtId="4" fontId="8" fillId="0" borderId="0" xfId="0" applyNumberFormat="1" applyFont="1" applyFill="1" applyAlignment="1">
      <alignment/>
    </xf>
    <xf numFmtId="170" fontId="52" fillId="0" borderId="0" xfId="0" applyNumberFormat="1" applyFont="1" applyBorder="1" applyAlignment="1">
      <alignment horizontal="right"/>
    </xf>
    <xf numFmtId="170" fontId="52" fillId="0" borderId="0" xfId="0" applyNumberFormat="1" applyFont="1" applyFill="1" applyAlignment="1">
      <alignment/>
    </xf>
    <xf numFmtId="169" fontId="62" fillId="0" borderId="0" xfId="0" applyFont="1" applyAlignment="1">
      <alignment/>
    </xf>
    <xf numFmtId="3" fontId="0" fillId="0" borderId="0" xfId="0" applyNumberFormat="1" applyFont="1" applyAlignment="1">
      <alignment/>
    </xf>
    <xf numFmtId="172" fontId="8" fillId="0" borderId="6" xfId="0" applyNumberFormat="1" applyFont="1" applyFill="1" applyBorder="1" applyAlignment="1">
      <alignment/>
    </xf>
    <xf numFmtId="169" fontId="33" fillId="2" borderId="0" xfId="0" applyFont="1" applyFill="1" applyAlignment="1">
      <alignment/>
    </xf>
    <xf numFmtId="4" fontId="54" fillId="0" borderId="0" xfId="0" applyNumberFormat="1" applyFont="1" applyFill="1" applyBorder="1" applyAlignment="1" applyProtection="1">
      <alignment/>
      <protection/>
    </xf>
    <xf numFmtId="170" fontId="54" fillId="0" borderId="0" xfId="0" applyNumberFormat="1" applyFont="1" applyFill="1" applyAlignment="1" applyProtection="1">
      <alignment horizontal="right"/>
      <protection/>
    </xf>
    <xf numFmtId="4" fontId="52" fillId="0" borderId="0" xfId="0" applyNumberFormat="1" applyFont="1" applyFill="1" applyAlignment="1">
      <alignment horizontal="right"/>
    </xf>
    <xf numFmtId="172" fontId="52" fillId="0" borderId="0" xfId="0" applyNumberFormat="1" applyFont="1" applyFill="1" applyAlignment="1">
      <alignment horizontal="right"/>
    </xf>
    <xf numFmtId="172" fontId="52" fillId="0" borderId="6" xfId="0" applyNumberFormat="1" applyFont="1" applyFill="1" applyBorder="1" applyAlignment="1">
      <alignment horizontal="right"/>
    </xf>
    <xf numFmtId="172" fontId="52" fillId="0" borderId="9" xfId="0" applyNumberFormat="1" applyFont="1" applyFill="1" applyBorder="1" applyAlignment="1">
      <alignment horizontal="right"/>
    </xf>
    <xf numFmtId="169" fontId="0" fillId="0" borderId="1" xfId="0" applyFont="1" applyBorder="1" applyAlignment="1">
      <alignment/>
    </xf>
    <xf numFmtId="169" fontId="0" fillId="0" borderId="0" xfId="0" applyFont="1" applyAlignment="1">
      <alignment horizontal="center"/>
    </xf>
    <xf numFmtId="169" fontId="0" fillId="0" borderId="0" xfId="0" applyFill="1" applyBorder="1" applyAlignment="1">
      <alignment/>
    </xf>
    <xf numFmtId="0" fontId="63" fillId="0" borderId="0" xfId="22" applyFont="1" applyAlignment="1">
      <alignment horizontal="center" wrapText="1"/>
      <protection/>
    </xf>
    <xf numFmtId="0" fontId="63" fillId="0" borderId="0" xfId="22" applyFont="1" applyAlignment="1">
      <alignment horizontal="left" wrapText="1"/>
      <protection/>
    </xf>
    <xf numFmtId="1" fontId="8" fillId="0" borderId="4" xfId="0" applyNumberFormat="1" applyFont="1" applyFill="1" applyBorder="1" applyAlignment="1">
      <alignment/>
    </xf>
    <xf numFmtId="4" fontId="14" fillId="0" borderId="0" xfId="0" applyNumberFormat="1" applyFont="1" applyFill="1" applyAlignment="1">
      <alignment horizontal="right"/>
    </xf>
    <xf numFmtId="37" fontId="8" fillId="0" borderId="1" xfId="0" applyNumberFormat="1" applyFont="1" applyFill="1" applyBorder="1" applyAlignment="1">
      <alignment horizontal="right"/>
    </xf>
    <xf numFmtId="3" fontId="8" fillId="0" borderId="1" xfId="0" applyNumberFormat="1" applyFont="1" applyFill="1" applyBorder="1" applyAlignment="1">
      <alignment/>
    </xf>
    <xf numFmtId="1" fontId="54" fillId="0" borderId="0" xfId="0" applyNumberFormat="1" applyFont="1" applyAlignment="1" applyProtection="1">
      <alignment horizontal="right"/>
      <protection/>
    </xf>
    <xf numFmtId="169" fontId="33" fillId="0" borderId="0" xfId="0" applyFont="1" applyAlignment="1">
      <alignment horizontal="center"/>
    </xf>
    <xf numFmtId="169" fontId="33" fillId="0" borderId="0" xfId="0" applyFont="1" applyAlignment="1" quotePrefix="1">
      <alignment horizontal="left"/>
    </xf>
    <xf numFmtId="169" fontId="33" fillId="0" borderId="0" xfId="0" applyFont="1" applyAlignment="1">
      <alignment horizontal="left"/>
    </xf>
    <xf numFmtId="0" fontId="14" fillId="0" borderId="3" xfId="0" applyNumberFormat="1" applyFont="1" applyBorder="1" applyAlignment="1">
      <alignment horizontal="right"/>
    </xf>
    <xf numFmtId="170" fontId="0" fillId="0" borderId="0" xfId="0" applyNumberFormat="1" applyFont="1" applyAlignment="1">
      <alignment horizontal="right"/>
    </xf>
    <xf numFmtId="170" fontId="0" fillId="0" borderId="0" xfId="0" applyNumberFormat="1" applyFont="1" applyAlignment="1">
      <alignment horizontal="right"/>
    </xf>
    <xf numFmtId="170" fontId="14" fillId="0" borderId="0" xfId="0" applyNumberFormat="1" applyFont="1" applyAlignment="1">
      <alignment horizontal="right"/>
    </xf>
    <xf numFmtId="170" fontId="0" fillId="0" borderId="0" xfId="0" applyNumberFormat="1" applyFont="1" applyAlignment="1">
      <alignment horizontal="right"/>
    </xf>
    <xf numFmtId="170" fontId="0" fillId="0" borderId="1" xfId="0" applyNumberFormat="1" applyFont="1" applyBorder="1" applyAlignment="1">
      <alignment horizontal="right"/>
    </xf>
    <xf numFmtId="170" fontId="25" fillId="0" borderId="0" xfId="0" applyNumberFormat="1" applyFont="1" applyBorder="1" applyAlignment="1">
      <alignment horizontal="right"/>
    </xf>
    <xf numFmtId="170" fontId="58" fillId="0" borderId="0" xfId="0" applyNumberFormat="1" applyFont="1" applyAlignment="1">
      <alignment horizontal="right"/>
    </xf>
    <xf numFmtId="1" fontId="52" fillId="0" borderId="1" xfId="0" applyNumberFormat="1" applyFont="1" applyBorder="1" applyAlignment="1">
      <alignment horizontal="right"/>
    </xf>
    <xf numFmtId="169" fontId="10" fillId="0" borderId="0" xfId="0" applyFont="1" applyFill="1" applyAlignment="1" quotePrefix="1">
      <alignment/>
    </xf>
    <xf numFmtId="173" fontId="4" fillId="2" borderId="0" xfId="15" applyNumberFormat="1" applyFont="1" applyFill="1" applyAlignment="1">
      <alignment/>
    </xf>
    <xf numFmtId="166" fontId="33" fillId="2" borderId="0" xfId="0" applyNumberFormat="1" applyFont="1" applyFill="1" applyAlignment="1" applyProtection="1">
      <alignment/>
      <protection/>
    </xf>
    <xf numFmtId="2" fontId="43" fillId="0" borderId="0" xfId="0" applyNumberFormat="1" applyFont="1" applyAlignment="1">
      <alignment horizontal="right"/>
    </xf>
    <xf numFmtId="2" fontId="4" fillId="0" borderId="0" xfId="0" applyNumberFormat="1" applyFont="1" applyAlignment="1">
      <alignment horizontal="right"/>
    </xf>
    <xf numFmtId="2" fontId="65" fillId="0" borderId="0" xfId="0" applyNumberFormat="1" applyFont="1" applyBorder="1" applyAlignment="1">
      <alignment horizontal="right"/>
    </xf>
    <xf numFmtId="169" fontId="65" fillId="0" borderId="0" xfId="0" applyFont="1" applyBorder="1" applyAlignment="1">
      <alignment horizontal="right"/>
    </xf>
    <xf numFmtId="170" fontId="65" fillId="0" borderId="0" xfId="0" applyNumberFormat="1" applyFont="1" applyBorder="1" applyAlignment="1">
      <alignment horizontal="right"/>
    </xf>
    <xf numFmtId="170" fontId="52" fillId="0" borderId="0" xfId="0" applyNumberFormat="1" applyFont="1" applyFill="1" applyAlignment="1">
      <alignment horizontal="right"/>
    </xf>
    <xf numFmtId="170" fontId="52" fillId="0" borderId="6" xfId="0" applyNumberFormat="1" applyFont="1" applyFill="1" applyBorder="1" applyAlignment="1">
      <alignment horizontal="right"/>
    </xf>
    <xf numFmtId="170" fontId="52" fillId="0" borderId="9" xfId="0" applyNumberFormat="1" applyFont="1" applyFill="1" applyBorder="1" applyAlignment="1">
      <alignment horizontal="right"/>
    </xf>
    <xf numFmtId="170" fontId="65" fillId="0" borderId="0" xfId="0" applyNumberFormat="1" applyFont="1" applyFill="1" applyBorder="1" applyAlignment="1">
      <alignment horizontal="right"/>
    </xf>
    <xf numFmtId="169" fontId="0" fillId="0" borderId="0" xfId="0" applyFont="1" applyFill="1" applyAlignment="1">
      <alignment/>
    </xf>
    <xf numFmtId="170" fontId="52" fillId="0" borderId="0" xfId="0" applyNumberFormat="1" applyFont="1" applyFill="1" applyBorder="1" applyAlignment="1">
      <alignment horizontal="right"/>
    </xf>
    <xf numFmtId="3" fontId="4" fillId="0" borderId="0" xfId="23" applyNumberFormat="1" applyFont="1" applyFill="1">
      <alignment/>
      <protection/>
    </xf>
    <xf numFmtId="170" fontId="8" fillId="0" borderId="0" xfId="21" applyNumberFormat="1" applyFont="1" applyFill="1" applyAlignment="1">
      <alignment horizontal="right"/>
      <protection/>
    </xf>
    <xf numFmtId="3" fontId="8" fillId="0" borderId="1" xfId="21" applyNumberFormat="1" applyFont="1" applyFill="1" applyBorder="1" applyAlignment="1">
      <alignment horizontal="right"/>
      <protection/>
    </xf>
    <xf numFmtId="173" fontId="8" fillId="0" borderId="0" xfId="15" applyNumberFormat="1" applyFont="1" applyAlignment="1">
      <alignment horizontal="right" wrapText="1"/>
    </xf>
    <xf numFmtId="3" fontId="8" fillId="0" borderId="1" xfId="0" applyNumberFormat="1" applyFont="1" applyBorder="1" applyAlignment="1">
      <alignment horizontal="right" wrapText="1"/>
    </xf>
    <xf numFmtId="169" fontId="8" fillId="0" borderId="0" xfId="0" applyFont="1" applyBorder="1" applyAlignment="1" quotePrefix="1">
      <alignment horizontal="center"/>
    </xf>
    <xf numFmtId="169" fontId="1" fillId="0" borderId="10" xfId="0" applyFont="1" applyBorder="1" applyAlignment="1">
      <alignment horizontal="right"/>
    </xf>
    <xf numFmtId="169" fontId="1" fillId="0" borderId="6" xfId="0" applyFont="1" applyBorder="1" applyAlignment="1">
      <alignment horizontal="right"/>
    </xf>
    <xf numFmtId="169" fontId="2" fillId="0" borderId="6" xfId="0" applyFont="1" applyBorder="1" applyAlignment="1">
      <alignment horizontal="center"/>
    </xf>
    <xf numFmtId="169" fontId="2" fillId="0" borderId="11" xfId="0" applyFont="1" applyBorder="1" applyAlignment="1">
      <alignment horizontal="center"/>
    </xf>
    <xf numFmtId="169" fontId="0" fillId="0" borderId="6" xfId="0" applyBorder="1" applyAlignment="1">
      <alignment horizontal="right"/>
    </xf>
    <xf numFmtId="169" fontId="2" fillId="0" borderId="6" xfId="0" applyFont="1" applyBorder="1" applyAlignment="1">
      <alignment horizontal="right"/>
    </xf>
    <xf numFmtId="170" fontId="0" fillId="0" borderId="6" xfId="0" applyNumberFormat="1" applyBorder="1" applyAlignment="1">
      <alignment horizontal="right"/>
    </xf>
    <xf numFmtId="170" fontId="8" fillId="0" borderId="6" xfId="0" applyNumberFormat="1" applyFont="1" applyBorder="1" applyAlignment="1">
      <alignment horizontal="right"/>
    </xf>
    <xf numFmtId="170" fontId="8" fillId="0" borderId="12" xfId="0" applyNumberFormat="1" applyFont="1" applyBorder="1" applyAlignment="1">
      <alignment horizontal="right"/>
    </xf>
    <xf numFmtId="170" fontId="8" fillId="0" borderId="11" xfId="0" applyNumberFormat="1" applyFont="1" applyBorder="1" applyAlignment="1">
      <alignment horizontal="right"/>
    </xf>
    <xf numFmtId="169" fontId="14" fillId="0" borderId="10" xfId="0" applyFont="1" applyBorder="1" applyAlignment="1">
      <alignment/>
    </xf>
    <xf numFmtId="169" fontId="4" fillId="0" borderId="6" xfId="0" applyFont="1" applyBorder="1" applyAlignment="1">
      <alignment/>
    </xf>
    <xf numFmtId="169" fontId="4" fillId="0" borderId="11" xfId="0" applyFont="1" applyBorder="1" applyAlignment="1">
      <alignment/>
    </xf>
    <xf numFmtId="169" fontId="2" fillId="0" borderId="6" xfId="0" applyFont="1" applyBorder="1" applyAlignment="1">
      <alignment horizontal="right"/>
    </xf>
    <xf numFmtId="2" fontId="8" fillId="0" borderId="6" xfId="0" applyNumberFormat="1" applyFont="1" applyBorder="1" applyAlignment="1">
      <alignment horizontal="right"/>
    </xf>
    <xf numFmtId="2" fontId="8" fillId="0" borderId="12" xfId="0" applyNumberFormat="1" applyFont="1" applyBorder="1" applyAlignment="1">
      <alignment horizontal="right"/>
    </xf>
    <xf numFmtId="2" fontId="8" fillId="0" borderId="13" xfId="0" applyNumberFormat="1" applyFont="1" applyBorder="1" applyAlignment="1">
      <alignment horizontal="right"/>
    </xf>
    <xf numFmtId="2" fontId="8" fillId="0" borderId="6" xfId="0" applyNumberFormat="1" applyFont="1" applyBorder="1" applyAlignment="1">
      <alignment/>
    </xf>
    <xf numFmtId="39" fontId="8" fillId="0" borderId="6" xfId="0" applyNumberFormat="1" applyFont="1" applyBorder="1" applyAlignment="1">
      <alignment horizontal="right"/>
    </xf>
    <xf numFmtId="39" fontId="8" fillId="0" borderId="11" xfId="0" applyNumberFormat="1" applyFont="1" applyBorder="1" applyAlignment="1">
      <alignment horizontal="right"/>
    </xf>
    <xf numFmtId="169" fontId="29" fillId="0" borderId="10" xfId="0" applyFont="1" applyBorder="1" applyAlignment="1">
      <alignment horizontal="center"/>
    </xf>
    <xf numFmtId="169" fontId="29" fillId="0" borderId="6" xfId="0" applyFont="1" applyBorder="1" applyAlignment="1">
      <alignment horizontal="center"/>
    </xf>
    <xf numFmtId="169" fontId="4" fillId="0" borderId="6" xfId="0" applyFont="1" applyBorder="1" applyAlignment="1">
      <alignment horizontal="center"/>
    </xf>
    <xf numFmtId="169" fontId="4" fillId="0" borderId="11" xfId="0" applyFont="1" applyBorder="1" applyAlignment="1">
      <alignment horizontal="center"/>
    </xf>
    <xf numFmtId="1" fontId="8" fillId="0" borderId="6" xfId="0" applyNumberFormat="1" applyFont="1" applyBorder="1" applyAlignment="1">
      <alignment horizontal="right"/>
    </xf>
    <xf numFmtId="37" fontId="8" fillId="0" borderId="6" xfId="0" applyNumberFormat="1" applyFont="1" applyBorder="1" applyAlignment="1">
      <alignment horizontal="right"/>
    </xf>
    <xf numFmtId="37" fontId="8" fillId="0" borderId="6" xfId="0" applyNumberFormat="1" applyFont="1" applyFill="1" applyBorder="1" applyAlignment="1">
      <alignment horizontal="right"/>
    </xf>
    <xf numFmtId="37" fontId="8" fillId="0" borderId="11" xfId="0" applyNumberFormat="1" applyFont="1" applyFill="1" applyBorder="1" applyAlignment="1">
      <alignment horizontal="right"/>
    </xf>
    <xf numFmtId="37" fontId="8" fillId="0" borderId="12" xfId="0" applyNumberFormat="1" applyFont="1" applyBorder="1" applyAlignment="1">
      <alignment horizontal="right"/>
    </xf>
    <xf numFmtId="37" fontId="8" fillId="0" borderId="13" xfId="0" applyNumberFormat="1" applyFont="1" applyBorder="1" applyAlignment="1">
      <alignment horizontal="right"/>
    </xf>
    <xf numFmtId="37" fontId="8" fillId="0" borderId="11" xfId="0" applyNumberFormat="1" applyFont="1" applyBorder="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Main Transport Trends 2008" xfId="21"/>
    <cellStyle name="Normal_S3 SHS" xfId="22"/>
    <cellStyle name="Normal_TABLE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47"/>
          <c:w val="0.9715"/>
          <c:h val="0.9355"/>
        </c:manualLayout>
      </c:layout>
      <c:lineChart>
        <c:grouping val="standard"/>
        <c:varyColors val="0"/>
        <c:ser>
          <c:idx val="0"/>
          <c:order val="0"/>
          <c:tx>
            <c:strRef>
              <c:f>'Figs1,2'!$B$88</c:f>
              <c:strCache>
                <c:ptCount val="1"/>
                <c:pt idx="0">
                  <c:v>vehicles licensed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numRef>
          </c:cat>
          <c:val>
            <c:numRef>
              <c:f>'Figs1,2'!$B$89:$B$121</c:f>
              <c:numCache/>
            </c:numRef>
          </c:val>
          <c:smooth val="0"/>
        </c:ser>
        <c:ser>
          <c:idx val="1"/>
          <c:order val="1"/>
          <c:tx>
            <c:strRef>
              <c:f>'Figs1,2'!$C$88</c:f>
              <c:strCache>
                <c:ptCount val="1"/>
                <c:pt idx="0">
                  <c:v>new basis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numRef>
          </c:cat>
          <c:val>
            <c:numRef>
              <c:f>'Figs1,2'!$C$89:$C$121</c:f>
              <c:numCache/>
            </c:numRef>
          </c:val>
          <c:smooth val="0"/>
        </c:ser>
        <c:axId val="30121840"/>
        <c:axId val="2661105"/>
      </c:lineChart>
      <c:catAx>
        <c:axId val="30121840"/>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200" b="1" i="0" u="none" baseline="0"/>
            </a:pPr>
          </a:p>
        </c:txPr>
        <c:crossAx val="2661105"/>
        <c:crosses val="autoZero"/>
        <c:auto val="1"/>
        <c:lblOffset val="100"/>
        <c:tickLblSkip val="2"/>
        <c:tickMarkSkip val="2"/>
        <c:noMultiLvlLbl val="0"/>
      </c:catAx>
      <c:valAx>
        <c:axId val="2661105"/>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1325"/>
              <c:y val="0.1352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txPr>
          <a:bodyPr/>
          <a:lstStyle/>
          <a:p>
            <a:pPr>
              <a:defRPr lang="en-US" cap="none" sz="1200" b="1" i="0" u="none" baseline="0"/>
            </a:pPr>
          </a:p>
        </c:txPr>
        <c:crossAx val="30121840"/>
        <c:crossesAt val="1"/>
        <c:crossBetween val="midCat"/>
        <c:dispUnits/>
      </c:valAx>
      <c:spPr>
        <a:solidFill>
          <a:srgbClr val="FFFFFF"/>
        </a:solidFill>
        <a:ln w="12700">
          <a:solidFill>
            <a:srgbClr val="E3E3E3"/>
          </a:solidFill>
        </a:ln>
      </c:spPr>
    </c:plotArea>
    <c:plotVisOnly val="1"/>
    <c:dispBlanksAs val="gap"/>
    <c:showDLblsOverMax val="0"/>
  </c:chart>
  <c:spPr>
    <a:ln w="3175">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25"/>
          <c:w val="0.98075"/>
          <c:h val="0.83975"/>
        </c:manualLayout>
      </c:layout>
      <c:lineChart>
        <c:grouping val="standard"/>
        <c:varyColors val="0"/>
        <c:ser>
          <c:idx val="0"/>
          <c:order val="0"/>
          <c:tx>
            <c:strRef>
              <c:f>'Figs10,11'!$B$57</c:f>
              <c:strCache>
                <c:ptCount val="1"/>
                <c:pt idx="0">
                  <c:v>Road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'Figs10,11'!$B$58:$B$89</c:f>
              <c:numCache/>
            </c:numRef>
          </c:val>
          <c:smooth val="0"/>
        </c:ser>
        <c:ser>
          <c:idx val="1"/>
          <c:order val="1"/>
          <c:tx>
            <c:strRef>
              <c:f>'Figs10,11'!$C$57</c:f>
              <c:strCache>
                <c:ptCount val="1"/>
                <c:pt idx="0">
                  <c:v>Road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'Figs10,11'!$C$58:$C$89</c:f>
              <c:numCache/>
            </c:numRef>
          </c:val>
          <c:smooth val="0"/>
        </c:ser>
        <c:ser>
          <c:idx val="2"/>
          <c:order val="2"/>
          <c:tx>
            <c:strRef>
              <c:f>'Figs10,11'!$D$57</c:f>
              <c:strCache>
                <c:ptCount val="1"/>
                <c:pt idx="0">
                  <c:v>Coastwise shipping</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'Figs10,11'!$D$58:$D$90</c:f>
              <c:numCache/>
            </c:numRef>
          </c:val>
          <c:smooth val="0"/>
        </c:ser>
        <c:ser>
          <c:idx val="3"/>
          <c:order val="3"/>
          <c:tx>
            <c:strRef>
              <c:f>'Figs10,11'!$E$57</c:f>
              <c:strCache>
                <c:ptCount val="1"/>
                <c:pt idx="0">
                  <c:v>Coastwise shipping</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'Figs10,11'!$E$58:$E$89</c:f>
              <c:numCache/>
            </c:numRef>
          </c:val>
          <c:smooth val="0"/>
        </c:ser>
        <c:axId val="7340874"/>
        <c:axId val="66067867"/>
      </c:lineChart>
      <c:catAx>
        <c:axId val="7340874"/>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66067867"/>
        <c:crosses val="autoZero"/>
        <c:auto val="1"/>
        <c:lblOffset val="100"/>
        <c:tickLblSkip val="2"/>
        <c:tickMarkSkip val="2"/>
        <c:noMultiLvlLbl val="0"/>
      </c:catAx>
      <c:valAx>
        <c:axId val="66067867"/>
        <c:scaling>
          <c:orientation val="minMax"/>
        </c:scaling>
        <c:axPos val="l"/>
        <c:title>
          <c:tx>
            <c:rich>
              <a:bodyPr vert="horz" rot="0" anchor="ctr"/>
              <a:lstStyle/>
              <a:p>
                <a:pPr algn="ctr">
                  <a:defRPr/>
                </a:pPr>
                <a:r>
                  <a:rPr lang="en-US" cap="none" sz="1400" b="0" i="1" u="none" baseline="0"/>
                  <a:t>million tonnes</a:t>
                </a:r>
              </a:p>
            </c:rich>
          </c:tx>
          <c:layout>
            <c:manualLayout>
              <c:xMode val="factor"/>
              <c:yMode val="factor"/>
              <c:x val="0.02375"/>
              <c:y val="0.1467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7340874"/>
        <c:crossesAt val="1"/>
        <c:crossBetween val="midCat"/>
        <c:dispUnits/>
      </c:valAx>
      <c:spPr>
        <a:solidFill>
          <a:srgbClr val="FFFFFF"/>
        </a:solidFill>
        <a:ln w="12700">
          <a:solidFill>
            <a:srgbClr val="E3E3E3"/>
          </a:solidFill>
        </a:ln>
      </c:spPr>
    </c:plotArea>
    <c:legend>
      <c:legendPos val="b"/>
      <c:legendEntry>
        <c:idx val="1"/>
        <c:delete val="1"/>
      </c:legendEntry>
      <c:legendEntry>
        <c:idx val="3"/>
        <c:delete val="1"/>
      </c:legendEntry>
      <c:layout>
        <c:manualLayout>
          <c:xMode val="edge"/>
          <c:yMode val="edge"/>
          <c:x val="0"/>
          <c:y val="0.91"/>
          <c:w val="0.95275"/>
          <c:h val="0.032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
          <c:w val="0.9775"/>
          <c:h val="0.881"/>
        </c:manualLayout>
      </c:layout>
      <c:lineChart>
        <c:grouping val="standard"/>
        <c:varyColors val="0"/>
        <c:ser>
          <c:idx val="0"/>
          <c:order val="0"/>
          <c:tx>
            <c:strRef>
              <c:f>'Figs10,11'!$J$57</c:f>
              <c:strCache>
                <c:ptCount val="1"/>
                <c:pt idx="0">
                  <c:v>Pipeline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'Figs10,11'!$I$58:$I$90</c:f>
              <c:numCache/>
            </c:numRef>
          </c:val>
          <c:smooth val="0"/>
        </c:ser>
        <c:ser>
          <c:idx val="1"/>
          <c:order val="1"/>
          <c:tx>
            <c:strRef>
              <c:f>'Figs10,11'!$J$57</c:f>
              <c:strCache>
                <c:ptCount val="1"/>
                <c:pt idx="0">
                  <c:v>Pipeline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'Figs10,11'!$J$58:$J$89</c:f>
              <c:numCache/>
            </c:numRef>
          </c:val>
          <c:smooth val="0"/>
        </c:ser>
        <c:ser>
          <c:idx val="2"/>
          <c:order val="2"/>
          <c:tx>
            <c:strRef>
              <c:f>'Figs10,11'!$K$57</c:f>
              <c:strCache>
                <c:ptCount val="1"/>
                <c:pt idx="0">
                  <c:v>Inland waterway</c:v>
                </c:pt>
              </c:strCache>
            </c:strRef>
          </c:tx>
          <c:spPr>
            <a:ln w="38100">
              <a:solidFill>
                <a:srgbClr val="33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'Figs10,11'!$K$58:$K$89</c:f>
              <c:numCache/>
            </c:numRef>
          </c:val>
          <c:smooth val="0"/>
        </c:ser>
        <c:ser>
          <c:idx val="3"/>
          <c:order val="3"/>
          <c:tx>
            <c:strRef>
              <c:f>'Figs10,11'!$L$57</c:f>
              <c:strCache>
                <c:ptCount val="1"/>
                <c:pt idx="0">
                  <c:v>Rail</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66FF"/>
              </a:solidFill>
              <a:ln>
                <a:solidFill>
                  <a:srgbClr val="3366FF"/>
                </a:solidFill>
              </a:ln>
            </c:spPr>
          </c:marker>
          <c:cat>
            <c:numRef>
              <c:f>'Figs10,11'!$H$58:$H$90</c:f>
              <c:numCache/>
            </c:numRef>
          </c:cat>
          <c:val>
            <c:numRef>
              <c:f>'Figs10,11'!$L$58:$L$90</c:f>
              <c:numCache/>
            </c:numRef>
          </c:val>
          <c:smooth val="0"/>
        </c:ser>
        <c:ser>
          <c:idx val="4"/>
          <c:order val="4"/>
          <c:tx>
            <c:strRef>
              <c:f>'Figs10,11'!$M$57</c:f>
              <c:strCache>
                <c:ptCount val="1"/>
                <c:pt idx="0">
                  <c:v>Coastwise shipping</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'Figs10,11'!$M$58:$M$90</c:f>
              <c:numCache/>
            </c:numRef>
          </c:val>
          <c:smooth val="0"/>
        </c:ser>
        <c:ser>
          <c:idx val="5"/>
          <c:order val="5"/>
          <c:tx>
            <c:strRef>
              <c:f>'Figs10,11'!$N$57</c:f>
              <c:strCache>
                <c:ptCount val="1"/>
                <c:pt idx="0">
                  <c:v>Coastwise shipping</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'Figs10,11'!$N$58:$N$89</c:f>
              <c:numCache/>
            </c:numRef>
          </c:val>
          <c:smooth val="0"/>
        </c:ser>
        <c:axId val="57739892"/>
        <c:axId val="49896981"/>
      </c:lineChart>
      <c:catAx>
        <c:axId val="57739892"/>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49896981"/>
        <c:crosses val="autoZero"/>
        <c:auto val="1"/>
        <c:lblOffset val="100"/>
        <c:tickLblSkip val="2"/>
        <c:tickMarkSkip val="2"/>
        <c:noMultiLvlLbl val="0"/>
      </c:catAx>
      <c:valAx>
        <c:axId val="49896981"/>
        <c:scaling>
          <c:orientation val="minMax"/>
        </c:scaling>
        <c:axPos val="l"/>
        <c:title>
          <c:tx>
            <c:rich>
              <a:bodyPr vert="horz" rot="0" anchor="ctr"/>
              <a:lstStyle/>
              <a:p>
                <a:pPr algn="ctr">
                  <a:defRPr/>
                </a:pPr>
                <a:r>
                  <a:rPr lang="en-US" cap="none" sz="1350" b="0" i="1" u="none" baseline="0"/>
                  <a:t>million tonnes</a:t>
                </a:r>
              </a:p>
            </c:rich>
          </c:tx>
          <c:layout>
            <c:manualLayout>
              <c:xMode val="factor"/>
              <c:yMode val="factor"/>
              <c:x val="0.0265"/>
              <c:y val="0.1317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57739892"/>
        <c:crossesAt val="1"/>
        <c:crossBetween val="midCat"/>
        <c:dispUnits/>
      </c:valAx>
      <c:spPr>
        <a:solidFill>
          <a:srgbClr val="FFFFFF"/>
        </a:solidFill>
        <a:ln w="12700">
          <a:solidFill>
            <a:srgbClr val="E3E3E3"/>
          </a:solidFill>
        </a:ln>
      </c:spPr>
    </c:plotArea>
    <c:legend>
      <c:legendPos val="b"/>
      <c:legendEntry>
        <c:idx val="0"/>
        <c:delete val="1"/>
      </c:legendEntry>
      <c:legendEntry>
        <c:idx val="5"/>
        <c:delete val="1"/>
      </c:legendEntry>
      <c:layout>
        <c:manualLayout>
          <c:xMode val="edge"/>
          <c:yMode val="edge"/>
          <c:x val="0"/>
          <c:y val="0.924"/>
          <c:w val="0.91925"/>
          <c:h val="0.0277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7"/>
          <c:w val="0.968"/>
          <c:h val="0.9295"/>
        </c:manualLayout>
      </c:layout>
      <c:lineChart>
        <c:grouping val="standard"/>
        <c:varyColors val="0"/>
        <c:ser>
          <c:idx val="0"/>
          <c:order val="0"/>
          <c:tx>
            <c:strRef>
              <c:f>'Figs1,2'!$D$88</c:f>
              <c:strCache>
                <c:ptCount val="1"/>
                <c:pt idx="0">
                  <c:v>new registrations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'Figs1,2'!$D$89:$D$121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1"/>
          <c:order val="1"/>
          <c:tx>
            <c:strRef>
              <c:f>'Figs1,2'!$E$88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'Figs1,2'!$E$89:$E$121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23949946"/>
        <c:axId val="14222923"/>
      </c:lineChart>
      <c:catAx>
        <c:axId val="23949946"/>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125" b="1" i="0" u="none" baseline="0"/>
            </a:pPr>
          </a:p>
        </c:txPr>
        <c:crossAx val="14222923"/>
        <c:crosses val="autoZero"/>
        <c:auto val="1"/>
        <c:lblOffset val="100"/>
        <c:tickLblSkip val="2"/>
        <c:tickMarkSkip val="2"/>
        <c:noMultiLvlLbl val="0"/>
      </c:catAx>
      <c:valAx>
        <c:axId val="14222923"/>
        <c:scaling>
          <c:orientation val="minMax"/>
        </c:scaling>
        <c:axPos val="l"/>
        <c:title>
          <c:tx>
            <c:rich>
              <a:bodyPr vert="horz" rot="0" anchor="ctr"/>
              <a:lstStyle/>
              <a:p>
                <a:pPr algn="ctr">
                  <a:defRPr/>
                </a:pPr>
                <a:r>
                  <a:rPr lang="en-US" cap="none" sz="1400" b="0" i="1" u="none" baseline="0"/>
                  <a:t>thousands</a:t>
                </a:r>
              </a:p>
            </c:rich>
          </c:tx>
          <c:layout>
            <c:manualLayout>
              <c:xMode val="factor"/>
              <c:yMode val="factor"/>
              <c:x val="0.017"/>
              <c:y val="0.137"/>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txPr>
          <a:bodyPr/>
          <a:lstStyle/>
          <a:p>
            <a:pPr>
              <a:defRPr lang="en-US" cap="none" sz="1125" b="1" i="0" u="none" baseline="0"/>
            </a:pPr>
          </a:p>
        </c:txPr>
        <c:crossAx val="23949946"/>
        <c:crossesAt val="1"/>
        <c:crossBetween val="midCat"/>
        <c:dispUnits/>
      </c:valAx>
      <c:spPr>
        <a:solidFill>
          <a:srgbClr val="FFFFFF"/>
        </a:solidFill>
        <a:ln w="12700">
          <a:solidFill>
            <a:srgbClr val="E3E3E3"/>
          </a:solidFill>
        </a:ln>
      </c:spPr>
    </c:plotArea>
    <c:plotVisOnly val="1"/>
    <c:dispBlanksAs val="gap"/>
    <c:showDLblsOverMax val="0"/>
  </c:chart>
  <c:spPr>
    <a:ln w="12700">
      <a:solidFill>
        <a:srgbClr val="FFFFFF"/>
      </a:solid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75"/>
          <c:w val="0.972"/>
          <c:h val="0.7735"/>
        </c:manualLayout>
      </c:layout>
      <c:lineChart>
        <c:grouping val="standard"/>
        <c:varyColors val="0"/>
        <c:ser>
          <c:idx val="0"/>
          <c:order val="0"/>
          <c:tx>
            <c:strRef>
              <c:f>'Figs3,4'!$E$88</c:f>
              <c:strCache>
                <c:ptCount val="1"/>
                <c:pt idx="0">
                  <c:v>All roads</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'Figs3,4'!$E$89:$E$121</c:f>
              <c:numCache/>
            </c:numRef>
          </c:val>
          <c:smooth val="0"/>
        </c:ser>
        <c:ser>
          <c:idx val="1"/>
          <c:order val="1"/>
          <c:tx>
            <c:strRef>
              <c:f>'Figs3,4'!$F$88</c:f>
              <c:strCache>
                <c:ptCount val="1"/>
                <c:pt idx="0">
                  <c:v>Major roads (M &amp; 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'Figs3,4'!$F$89:$F$121</c:f>
              <c:numCache/>
            </c:numRef>
          </c:val>
          <c:smooth val="0"/>
        </c:ser>
        <c:ser>
          <c:idx val="2"/>
          <c:order val="2"/>
          <c:tx>
            <c:strRef>
              <c:f>'Figs3,4'!$F$88</c:f>
              <c:strCache>
                <c:ptCount val="1"/>
                <c:pt idx="0">
                  <c:v>Major roads (M &amp; A)</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'Figs3,4'!$G$89:$G$121</c:f>
              <c:numCache/>
            </c:numRef>
          </c:val>
          <c:smooth val="0"/>
        </c:ser>
        <c:ser>
          <c:idx val="3"/>
          <c:order val="3"/>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'Figs3,4'!$H$89:$H$121</c:f>
              <c:numCache/>
            </c:numRef>
          </c:val>
          <c:smooth val="0"/>
        </c:ser>
        <c:ser>
          <c:idx val="4"/>
          <c:order val="4"/>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'Figs3,4'!$I$89:$I$121</c:f>
              <c:numCache/>
            </c:numRef>
          </c:val>
          <c:smooth val="0"/>
        </c:ser>
        <c:ser>
          <c:idx val="5"/>
          <c:order val="5"/>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'Figs3,4'!$J$89:$J$121</c:f>
              <c:numCache/>
            </c:numRef>
          </c:val>
          <c:smooth val="0"/>
        </c:ser>
        <c:axId val="60897444"/>
        <c:axId val="11206085"/>
      </c:lineChart>
      <c:catAx>
        <c:axId val="60897444"/>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350" b="1" i="0" u="none" baseline="0"/>
            </a:pPr>
          </a:p>
        </c:txPr>
        <c:crossAx val="11206085"/>
        <c:crosses val="autoZero"/>
        <c:auto val="1"/>
        <c:lblOffset val="100"/>
        <c:tickLblSkip val="2"/>
        <c:tickMarkSkip val="2"/>
        <c:noMultiLvlLbl val="0"/>
      </c:catAx>
      <c:valAx>
        <c:axId val="11206085"/>
        <c:scaling>
          <c:orientation val="minMax"/>
          <c:max val="50000"/>
        </c:scaling>
        <c:axPos val="l"/>
        <c:title>
          <c:tx>
            <c:rich>
              <a:bodyPr vert="horz" rot="0" anchor="ctr"/>
              <a:lstStyle/>
              <a:p>
                <a:pPr algn="ctr">
                  <a:defRPr/>
                </a:pPr>
                <a:r>
                  <a:rPr lang="en-US" cap="none" sz="1350" b="0" i="1" u="none" baseline="0"/>
                  <a:t>millions</a:t>
                </a:r>
              </a:p>
            </c:rich>
          </c:tx>
          <c:layout>
            <c:manualLayout>
              <c:xMode val="factor"/>
              <c:yMode val="factor"/>
              <c:x val="0.01625"/>
              <c:y val="0.13675"/>
            </c:manualLayout>
          </c:layout>
          <c:overlay val="0"/>
          <c:spPr>
            <a:noFill/>
            <a:ln>
              <a:noFill/>
            </a:ln>
          </c:spPr>
        </c:title>
        <c:majorGridlines>
          <c:spPr>
            <a:ln w="3175">
              <a:solidFill>
                <a:srgbClr val="E3E3E3"/>
              </a:solidFill>
              <a:prstDash val="dash"/>
            </a:ln>
          </c:spPr>
        </c:majorGridlines>
        <c:delete val="0"/>
        <c:numFmt formatCode="#,##0" sourceLinked="0"/>
        <c:majorTickMark val="out"/>
        <c:minorTickMark val="none"/>
        <c:tickLblPos val="nextTo"/>
        <c:spPr>
          <a:ln w="3175">
            <a:solidFill/>
          </a:ln>
        </c:spPr>
        <c:txPr>
          <a:bodyPr/>
          <a:lstStyle/>
          <a:p>
            <a:pPr>
              <a:defRPr lang="en-US" cap="none" sz="1350" b="1" i="0" u="none" baseline="0"/>
            </a:pPr>
          </a:p>
        </c:txPr>
        <c:crossAx val="60897444"/>
        <c:crossesAt val="1"/>
        <c:crossBetween val="midCat"/>
        <c:dispUnits/>
        <c:majorUnit val="5000"/>
        <c:minorUnit val="1000"/>
      </c:valAx>
      <c:spPr>
        <a:solidFill>
          <a:srgbClr val="FFFFFF"/>
        </a:solidFill>
        <a:ln w="12700">
          <a:solidFill>
            <a:srgbClr val="E3E3E3"/>
          </a:solidFill>
        </a:ln>
      </c:spPr>
    </c:plotArea>
    <c:legend>
      <c:legendPos val="b"/>
      <c:legendEntry>
        <c:idx val="2"/>
        <c:delete val="1"/>
      </c:legendEntry>
      <c:legendEntry>
        <c:idx val="4"/>
        <c:delete val="1"/>
      </c:legendEntry>
      <c:legendEntry>
        <c:idx val="5"/>
        <c:delete val="1"/>
      </c:legendEntry>
      <c:layout>
        <c:manualLayout>
          <c:xMode val="edge"/>
          <c:yMode val="edge"/>
          <c:x val="0"/>
          <c:y val="0.83125"/>
          <c:w val="0.9145"/>
          <c:h val="0.03275"/>
        </c:manualLayout>
      </c:layout>
      <c:overlay val="0"/>
      <c:spPr>
        <a:ln w="3175">
          <a:solidFill>
            <a:srgbClr val="E3E3E3"/>
          </a:solidFill>
        </a:ln>
      </c:spPr>
      <c:txPr>
        <a:bodyPr vert="horz" rot="0"/>
        <a:lstStyle/>
        <a:p>
          <a:pPr>
            <a:defRPr lang="en-US" cap="none" sz="14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'Figs3,4'!$N$88</c:f>
              <c:strCache>
                <c:ptCount val="1"/>
                <c:pt idx="0">
                  <c:v>Injuries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'Figs3,4'!$M$89:$M$121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'Figs3,4'!$N$89:$N$121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33745902"/>
        <c:axId val="35277663"/>
      </c:lineChart>
      <c:catAx>
        <c:axId val="33745902"/>
        <c:scaling>
          <c:orientation val="minMax"/>
        </c:scaling>
        <c:axPos val="b"/>
        <c:delete val="0"/>
        <c:numFmt formatCode="General" sourceLinked="1"/>
        <c:majorTickMark val="out"/>
        <c:minorTickMark val="none"/>
        <c:tickLblPos val="nextTo"/>
        <c:txPr>
          <a:bodyPr vert="horz" rot="-5400000"/>
          <a:lstStyle/>
          <a:p>
            <a:pPr>
              <a:defRPr lang="en-US" cap="none" sz="1125" b="0" i="0" u="none" baseline="0"/>
            </a:pPr>
          </a:p>
        </c:txPr>
        <c:crossAx val="35277663"/>
        <c:crosses val="autoZero"/>
        <c:auto val="1"/>
        <c:lblOffset val="100"/>
        <c:tickLblSkip val="2"/>
        <c:tickMarkSkip val="2"/>
        <c:noMultiLvlLbl val="0"/>
      </c:catAx>
      <c:valAx>
        <c:axId val="35277663"/>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33745902"/>
        <c:crossesAt val="1"/>
        <c:crossBetween val="midCat"/>
        <c:dispUnits/>
      </c:valAx>
      <c:spPr>
        <a:solidFill>
          <a:srgbClr val="FFFFFF"/>
        </a:solidFill>
        <a:ln w="12700">
          <a:solidFill>
            <a:srgbClr val="E3E3E3"/>
          </a:solidFill>
        </a:ln>
      </c:spPr>
    </c:plotArea>
    <c:plotVisOnly val="1"/>
    <c:dispBlanksAs val="gap"/>
    <c:showDLblsOverMax val="0"/>
  </c:chart>
  <c:spPr>
    <a:ln w="12700">
      <a:solidFill>
        <a:srgbClr val="FFFFFF"/>
      </a:solidFill>
    </a:ln>
  </c:spPr>
  <c:txPr>
    <a:bodyPr vert="horz" rot="0"/>
    <a:lstStyle/>
    <a:p>
      <a:pPr>
        <a:defRPr lang="en-US" cap="none" sz="11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725"/>
          <c:w val="0.9775"/>
          <c:h val="0.87275"/>
        </c:manualLayout>
      </c:layout>
      <c:lineChart>
        <c:grouping val="standard"/>
        <c:varyColors val="0"/>
        <c:ser>
          <c:idx val="0"/>
          <c:order val="0"/>
          <c:tx>
            <c:strRef>
              <c:f>'Figs5,6'!$C$111</c:f>
              <c:strCache>
                <c:ptCount val="1"/>
                <c:pt idx="0">
                  <c:v>Local Bus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'Figs5,6'!$C$112:$C$144</c:f>
              <c:numCache/>
            </c:numRef>
          </c:val>
          <c:smooth val="0"/>
        </c:ser>
        <c:ser>
          <c:idx val="1"/>
          <c:order val="1"/>
          <c:tx>
            <c:strRef>
              <c:f>'Figs5,6'!$C$111</c:f>
              <c:strCache>
                <c:ptCount val="1"/>
                <c:pt idx="0">
                  <c:v>Local Bus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'Figs5,6'!$D$112:$D$144</c:f>
              <c:numCache/>
            </c:numRef>
          </c:val>
          <c:smooth val="0"/>
        </c:ser>
        <c:ser>
          <c:idx val="2"/>
          <c:order val="2"/>
          <c:tx>
            <c:strRef>
              <c:f>'Figs5,6'!$E$111</c:f>
              <c:strCache>
                <c:ptCount val="1"/>
                <c:pt idx="0">
                  <c:v>Rail</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'Figs5,6'!$E$112:$E$144</c:f>
              <c:numCache/>
            </c:numRef>
          </c:val>
          <c:smooth val="0"/>
        </c:ser>
        <c:ser>
          <c:idx val="3"/>
          <c:order val="3"/>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'Figs5,6'!$F$112:$F$144</c:f>
              <c:numCache/>
            </c:numRef>
          </c:val>
          <c:smooth val="0"/>
        </c:ser>
        <c:axId val="49063512"/>
        <c:axId val="38918425"/>
      </c:lineChart>
      <c:catAx>
        <c:axId val="49063512"/>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38918425"/>
        <c:crosses val="autoZero"/>
        <c:auto val="1"/>
        <c:lblOffset val="100"/>
        <c:tickLblSkip val="2"/>
        <c:tickMarkSkip val="2"/>
        <c:noMultiLvlLbl val="0"/>
      </c:catAx>
      <c:valAx>
        <c:axId val="38918425"/>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05"/>
              <c:y val="0.141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49063512"/>
        <c:crossesAt val="1"/>
        <c:crossBetween val="midCat"/>
        <c:dispUnits/>
      </c:valAx>
      <c:spPr>
        <a:solidFill>
          <a:srgbClr val="FFFFFF"/>
        </a:solidFill>
        <a:ln w="12700">
          <a:solidFill>
            <a:srgbClr val="E3E3E3"/>
          </a:solidFill>
        </a:ln>
      </c:spPr>
    </c:plotArea>
    <c:legend>
      <c:legendPos val="b"/>
      <c:legendEntry>
        <c:idx val="1"/>
        <c:delete val="1"/>
      </c:legendEntry>
      <c:legendEntry>
        <c:idx val="3"/>
        <c:delete val="1"/>
      </c:legendEntry>
      <c:layout>
        <c:manualLayout>
          <c:xMode val="edge"/>
          <c:yMode val="edge"/>
          <c:x val="0"/>
          <c:y val="0.946"/>
          <c:w val="0.9025"/>
          <c:h val="0.02825"/>
        </c:manualLayout>
      </c:layout>
      <c:overlay val="0"/>
      <c:spPr>
        <a:solidFill>
          <a:srgbClr val="FFFFFF"/>
        </a:solidFill>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7775"/>
          <c:h val="0.829"/>
        </c:manualLayout>
      </c:layout>
      <c:lineChart>
        <c:grouping val="standard"/>
        <c:varyColors val="0"/>
        <c:ser>
          <c:idx val="0"/>
          <c:order val="0"/>
          <c:tx>
            <c:strRef>
              <c:f>'Figs5,6'!$L$111</c:f>
              <c:strCache>
                <c:ptCount val="1"/>
                <c:pt idx="0">
                  <c:v>All rail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'Figs5,6'!$L$112:$L$144</c:f>
              <c:numCache/>
            </c:numRef>
          </c:val>
          <c:smooth val="0"/>
        </c:ser>
        <c:ser>
          <c:idx val="1"/>
          <c:order val="1"/>
          <c:tx>
            <c:strRef>
              <c:f>'Figs5,6'!$L$111</c:f>
              <c:strCache>
                <c:ptCount val="1"/>
                <c:pt idx="0">
                  <c:v>All rail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'Figs5,6'!$M$112:$M$144</c:f>
              <c:numCache/>
            </c:numRef>
          </c:val>
          <c:smooth val="0"/>
        </c:ser>
        <c:ser>
          <c:idx val="2"/>
          <c:order val="2"/>
          <c:tx>
            <c:strRef>
              <c:f>'Figs5,6'!$N$111</c:f>
              <c:strCache>
                <c:ptCount val="1"/>
                <c:pt idx="0">
                  <c:v>ScotRail</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'Figs5,6'!$N$112:$N$144</c:f>
              <c:numCache/>
            </c:numRef>
          </c:val>
          <c:smooth val="0"/>
        </c:ser>
        <c:ser>
          <c:idx val="3"/>
          <c:order val="3"/>
          <c:tx>
            <c:strRef>
              <c:f>'Figs5,6'!$O$111</c:f>
              <c:strCache>
                <c:ptCount val="1"/>
                <c:pt idx="0">
                  <c:v>Air</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'Figs5,6'!$O$112:$O$144</c:f>
              <c:numCache/>
            </c:numRef>
          </c:val>
          <c:smooth val="0"/>
        </c:ser>
        <c:ser>
          <c:idx val="4"/>
          <c:order val="4"/>
          <c:tx>
            <c:strRef>
              <c:f>'Figs5,6'!$Q$111</c:f>
              <c:strCache>
                <c:ptCount val="1"/>
                <c:pt idx="0">
                  <c:v>Ferry (selected services)</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'Figs5,6'!$P$112:$P$144</c:f>
              <c:numCache/>
            </c:numRef>
          </c:val>
          <c:smooth val="0"/>
        </c:ser>
        <c:ser>
          <c:idx val="5"/>
          <c:order val="5"/>
          <c:tx>
            <c:strRef>
              <c:f>'Figs5,6'!$Q$111</c:f>
              <c:strCache>
                <c:ptCount val="1"/>
                <c:pt idx="0">
                  <c:v>Ferry (selected services)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'Figs5,6'!$Q$112:$Q$144</c:f>
              <c:numCache/>
            </c:numRef>
          </c:val>
          <c:smooth val="0"/>
        </c:ser>
        <c:ser>
          <c:idx val="6"/>
          <c:order val="6"/>
          <c:tx>
            <c:strRef>
              <c:f>'Figs5,6'!$Q$111</c:f>
              <c:strCache>
                <c:ptCount val="1"/>
                <c:pt idx="0">
                  <c:v>Ferry (selected services)</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'Figs5,6'!$R$112:$R$144</c:f>
              <c:numCache/>
            </c:numRef>
          </c:val>
          <c:smooth val="0"/>
        </c:ser>
        <c:axId val="14721506"/>
        <c:axId val="65384691"/>
      </c:lineChart>
      <c:catAx>
        <c:axId val="14721506"/>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65384691"/>
        <c:crosses val="autoZero"/>
        <c:auto val="1"/>
        <c:lblOffset val="100"/>
        <c:tickLblSkip val="2"/>
        <c:tickMarkSkip val="2"/>
        <c:noMultiLvlLbl val="0"/>
      </c:catAx>
      <c:valAx>
        <c:axId val="65384691"/>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16"/>
              <c:y val="0.1345"/>
            </c:manualLayout>
          </c:layout>
          <c:overlay val="0"/>
          <c:spPr>
            <a:noFill/>
            <a:ln>
              <a:noFill/>
            </a:ln>
          </c:spPr>
        </c:title>
        <c:majorGridlines>
          <c:spPr>
            <a:ln w="3175">
              <a:solidFill>
                <a:srgbClr val="E3E3E3"/>
              </a:solidFill>
              <a:prstDash val="dash"/>
            </a:ln>
          </c:spPr>
        </c:majorGridlines>
        <c:delete val="0"/>
        <c:numFmt formatCode="#,##0" sourceLinked="0"/>
        <c:majorTickMark val="out"/>
        <c:minorTickMark val="none"/>
        <c:tickLblPos val="nextTo"/>
        <c:crossAx val="14721506"/>
        <c:crossesAt val="1"/>
        <c:crossBetween val="midCat"/>
        <c:dispUnits/>
      </c:valAx>
      <c:spPr>
        <a:solidFill>
          <a:srgbClr val="FFFFFF"/>
        </a:solidFill>
        <a:ln w="3175">
          <a:solidFill>
            <a:srgbClr val="E3E3E3"/>
          </a:solidFill>
        </a:ln>
      </c:spPr>
    </c:plotArea>
    <c:legend>
      <c:legendPos val="b"/>
      <c:legendEntry>
        <c:idx val="1"/>
        <c:delete val="1"/>
      </c:legendEntry>
      <c:legendEntry>
        <c:idx val="5"/>
        <c:delete val="1"/>
      </c:legendEntry>
      <c:legendEntry>
        <c:idx val="6"/>
        <c:delete val="1"/>
      </c:legendEntry>
      <c:layout>
        <c:manualLayout>
          <c:xMode val="edge"/>
          <c:yMode val="edge"/>
          <c:x val="0"/>
          <c:y val="0.8915"/>
          <c:w val="0.89975"/>
          <c:h val="0.029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55"/>
          <c:w val="0.955"/>
          <c:h val="0.7445"/>
        </c:manualLayout>
      </c:layout>
      <c:lineChart>
        <c:grouping val="standard"/>
        <c:varyColors val="0"/>
        <c:ser>
          <c:idx val="0"/>
          <c:order val="0"/>
          <c:tx>
            <c:strRef>
              <c:f>'Figs 7, 8, 9'!$A$58</c:f>
              <c:strCache>
                <c:ptCount val="1"/>
                <c:pt idx="0">
                  <c:v>Scotland</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9'!$B$57:$L$57</c:f>
              <c:numCache/>
            </c:numRef>
          </c:cat>
          <c:val>
            <c:numRef>
              <c:f>'Figs 7, 8, 9'!$B$58:$L$58</c:f>
              <c:numCache/>
            </c:numRef>
          </c:val>
          <c:smooth val="0"/>
        </c:ser>
        <c:ser>
          <c:idx val="1"/>
          <c:order val="1"/>
          <c:tx>
            <c:strRef>
              <c:f>'Figs 7, 8, 9'!$A$59</c:f>
              <c:strCache>
                <c:ptCount val="1"/>
                <c:pt idx="0">
                  <c:v>GB</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9'!$B$57:$L$57</c:f>
              <c:numCache/>
            </c:numRef>
          </c:cat>
          <c:val>
            <c:numRef>
              <c:f>'Figs 7, 8, 9'!$B$59:$L$59</c:f>
              <c:numCache/>
            </c:numRef>
          </c:val>
          <c:smooth val="0"/>
        </c:ser>
        <c:axId val="51591308"/>
        <c:axId val="61668589"/>
      </c:lineChart>
      <c:catAx>
        <c:axId val="51591308"/>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800" b="0" i="0" u="none" baseline="0"/>
            </a:pPr>
          </a:p>
        </c:txPr>
        <c:crossAx val="61668589"/>
        <c:crosses val="autoZero"/>
        <c:auto val="1"/>
        <c:lblOffset val="100"/>
        <c:tickLblSkip val="1"/>
        <c:noMultiLvlLbl val="0"/>
      </c:catAx>
      <c:valAx>
        <c:axId val="61668589"/>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51591308"/>
        <c:crossesAt val="1"/>
        <c:crossBetween val="midCat"/>
        <c:dispUnits/>
      </c:valAx>
      <c:spPr>
        <a:solidFill>
          <a:srgbClr val="FFFFFF"/>
        </a:solidFill>
        <a:ln w="12700">
          <a:solidFill>
            <a:srgbClr val="E3E3E3"/>
          </a:solidFill>
        </a:ln>
      </c:spPr>
    </c:plotArea>
    <c:legend>
      <c:legendPos val="b"/>
      <c:layout>
        <c:manualLayout>
          <c:xMode val="edge"/>
          <c:yMode val="edge"/>
          <c:x val="0"/>
          <c:y val="0.839"/>
          <c:w val="0.99325"/>
          <c:h val="0.0945"/>
        </c:manualLayout>
      </c:layout>
      <c:overlay val="0"/>
      <c:spPr>
        <a:ln w="3175">
          <a:solidFill>
            <a:srgbClr val="E3E3E3"/>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05"/>
          <c:w val="0.9465"/>
          <c:h val="0.6735"/>
        </c:manualLayout>
      </c:layout>
      <c:lineChart>
        <c:grouping val="standard"/>
        <c:varyColors val="0"/>
        <c:ser>
          <c:idx val="0"/>
          <c:order val="0"/>
          <c:tx>
            <c:strRef>
              <c:f>'Figs 7, 8, 9'!$A$64</c:f>
              <c:strCache>
                <c:ptCount val="1"/>
                <c:pt idx="0">
                  <c:v>Local bus: Scot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9'!$B$64:$K$64</c:f>
              <c:numCache/>
            </c:numRef>
          </c:val>
          <c:smooth val="0"/>
        </c:ser>
        <c:ser>
          <c:idx val="1"/>
          <c:order val="1"/>
          <c:tx>
            <c:strRef>
              <c:f>'Figs 7, 8, 9'!$A$65</c:f>
              <c:strCache>
                <c:ptCount val="1"/>
                <c:pt idx="0">
                  <c:v>Local bus: GB</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9'!$B$65:$K$65</c:f>
              <c:numCache/>
            </c:numRef>
          </c:val>
          <c:smooth val="0"/>
        </c:ser>
        <c:ser>
          <c:idx val="2"/>
          <c:order val="2"/>
          <c:tx>
            <c:strRef>
              <c:f>'Figs 7, 8, 9'!$A$66</c:f>
              <c:strCache>
                <c:ptCount val="1"/>
                <c:pt idx="0">
                  <c:v>Rail: Scot</c:v>
                </c:pt>
              </c:strCache>
            </c:strRef>
          </c:tx>
          <c:spPr>
            <a:ln w="38100">
              <a:solidFill>
                <a:srgbClr val="339933"/>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9'!$B$66:$J$66</c:f>
              <c:numCache/>
            </c:numRef>
          </c:val>
          <c:smooth val="0"/>
        </c:ser>
        <c:ser>
          <c:idx val="3"/>
          <c:order val="3"/>
          <c:tx>
            <c:strRef>
              <c:f>'Figs 7, 8, 9'!$A$67</c:f>
              <c:strCache>
                <c:ptCount val="1"/>
                <c:pt idx="0">
                  <c:v>Rail: GB</c:v>
                </c:pt>
              </c:strCache>
            </c:strRef>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9'!$B$67:$K$67</c:f>
              <c:numCache/>
            </c:numRef>
          </c:val>
          <c:smooth val="0"/>
        </c:ser>
        <c:axId val="18146390"/>
        <c:axId val="29099783"/>
      </c:lineChart>
      <c:catAx>
        <c:axId val="18146390"/>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875" b="0" i="0" u="none" baseline="0"/>
            </a:pPr>
          </a:p>
        </c:txPr>
        <c:crossAx val="29099783"/>
        <c:crosses val="autoZero"/>
        <c:auto val="1"/>
        <c:lblOffset val="100"/>
        <c:noMultiLvlLbl val="0"/>
      </c:catAx>
      <c:valAx>
        <c:axId val="29099783"/>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18146390"/>
        <c:crossesAt val="1"/>
        <c:crossBetween val="midCat"/>
        <c:dispUnits/>
      </c:valAx>
      <c:spPr>
        <a:solidFill>
          <a:srgbClr val="FFFFFF"/>
        </a:solidFill>
        <a:ln w="12700">
          <a:solidFill>
            <a:srgbClr val="E3E3E3"/>
          </a:solidFill>
        </a:ln>
      </c:spPr>
    </c:plotArea>
    <c:legend>
      <c:legendPos val="b"/>
      <c:layout>
        <c:manualLayout>
          <c:xMode val="edge"/>
          <c:yMode val="edge"/>
          <c:x val="0"/>
          <c:y val="0.7565"/>
          <c:w val="0.899"/>
          <c:h val="0.13675"/>
        </c:manualLayout>
      </c:layout>
      <c:overlay val="0"/>
      <c:spPr>
        <a:solidFill>
          <a:srgbClr val="FFFFFF"/>
        </a:solidFill>
        <a:ln w="3175">
          <a:solidFill>
            <a:srgbClr val="E3E3E3"/>
          </a:solidFill>
        </a:ln>
      </c:spPr>
    </c:legend>
    <c:plotVisOnly val="1"/>
    <c:dispBlanksAs val="gap"/>
    <c:showDLblsOverMax val="0"/>
  </c:chart>
  <c:spPr>
    <a:ln w="3175">
      <a:noFill/>
    </a:ln>
  </c:spPr>
  <c:txPr>
    <a:bodyPr vert="horz" rot="0"/>
    <a:lstStyle/>
    <a:p>
      <a:pPr>
        <a:defRPr lang="en-US" cap="none" sz="8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75"/>
          <c:w val="0.9595"/>
          <c:h val="0.82525"/>
        </c:manualLayout>
      </c:layout>
      <c:lineChart>
        <c:grouping val="standard"/>
        <c:varyColors val="0"/>
        <c:ser>
          <c:idx val="0"/>
          <c:order val="0"/>
          <c:tx>
            <c:strRef>
              <c:f>'Figs 7, 8, 9'!$A$75</c:f>
              <c:strCache>
                <c:ptCount val="1"/>
                <c:pt idx="0">
                  <c:v>Rail: Scot</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9'!$B$74:$L$74</c:f>
              <c:numCache/>
            </c:numRef>
          </c:cat>
          <c:val>
            <c:numRef>
              <c:f>'Figs 7, 8, 9'!$B$75:$J$75</c:f>
              <c:numCache/>
            </c:numRef>
          </c:val>
          <c:smooth val="0"/>
        </c:ser>
        <c:ser>
          <c:idx val="1"/>
          <c:order val="1"/>
          <c:tx>
            <c:strRef>
              <c:f>'Figs 7, 8, 9'!$A$76</c:f>
              <c:strCache>
                <c:ptCount val="1"/>
                <c:pt idx="0">
                  <c:v>Rail: GB</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9'!$B$74:$L$74</c:f>
              <c:numCache/>
            </c:numRef>
          </c:cat>
          <c:val>
            <c:numRef>
              <c:f>'Figs 7, 8, 9'!$B$76:$K$76</c:f>
              <c:numCache/>
            </c:numRef>
          </c:val>
          <c:smooth val="0"/>
        </c:ser>
        <c:ser>
          <c:idx val="2"/>
          <c:order val="2"/>
          <c:tx>
            <c:strRef>
              <c:f>'Figs 7, 8, 9'!$A$77</c:f>
              <c:strCache>
                <c:ptCount val="1"/>
                <c:pt idx="0">
                  <c:v>Air: Scot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'Figs 7, 8, 9'!$B$74:$L$74</c:f>
              <c:numCache/>
            </c:numRef>
          </c:cat>
          <c:val>
            <c:numRef>
              <c:f>'Figs 7, 8, 9'!$B$77:$L$77</c:f>
              <c:numCache/>
            </c:numRef>
          </c:val>
          <c:smooth val="0"/>
        </c:ser>
        <c:ser>
          <c:idx val="3"/>
          <c:order val="3"/>
          <c:tx>
            <c:strRef>
              <c:f>'Figs 7, 8, 9'!$A$78</c:f>
              <c:strCache>
                <c:ptCount val="1"/>
                <c:pt idx="0">
                  <c:v>Air: UK</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'Figs 7, 8, 9'!$B$74:$L$74</c:f>
              <c:numCache/>
            </c:numRef>
          </c:cat>
          <c:val>
            <c:numRef>
              <c:f>'Figs 7, 8, 9'!$B$78:$L$78</c:f>
              <c:numCache/>
            </c:numRef>
          </c:val>
          <c:smooth val="0"/>
        </c:ser>
        <c:axId val="60571456"/>
        <c:axId val="8272193"/>
      </c:lineChart>
      <c:catAx>
        <c:axId val="60571456"/>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000" b="0" i="0" u="none" baseline="0"/>
            </a:pPr>
          </a:p>
        </c:txPr>
        <c:crossAx val="8272193"/>
        <c:crosses val="autoZero"/>
        <c:auto val="1"/>
        <c:lblOffset val="100"/>
        <c:noMultiLvlLbl val="0"/>
      </c:catAx>
      <c:valAx>
        <c:axId val="8272193"/>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60571456"/>
        <c:crossesAt val="1"/>
        <c:crossBetween val="midCat"/>
        <c:dispUnits/>
      </c:valAx>
      <c:spPr>
        <a:solidFill>
          <a:srgbClr val="FFFFFF"/>
        </a:solidFill>
        <a:ln w="12700">
          <a:solidFill>
            <a:srgbClr val="E3E3E3"/>
          </a:solidFill>
        </a:ln>
      </c:spPr>
    </c:plotArea>
    <c:legend>
      <c:legendPos val="b"/>
      <c:layout>
        <c:manualLayout>
          <c:xMode val="edge"/>
          <c:yMode val="edge"/>
          <c:x val="0"/>
          <c:y val="0.89775"/>
          <c:w val="0.91125"/>
          <c:h val="0.0645"/>
        </c:manualLayout>
      </c:layout>
      <c:overlay val="0"/>
      <c:spPr>
        <a:ln w="3175">
          <a:solidFill>
            <a:srgbClr val="E3E3E3"/>
          </a:solidFill>
        </a:ln>
      </c:sp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xdr:row>
      <xdr:rowOff>38100</xdr:rowOff>
    </xdr:from>
    <xdr:to>
      <xdr:col>15</xdr:col>
      <xdr:colOff>571500</xdr:colOff>
      <xdr:row>41</xdr:row>
      <xdr:rowOff>76200</xdr:rowOff>
    </xdr:to>
    <xdr:graphicFrame>
      <xdr:nvGraphicFramePr>
        <xdr:cNvPr id="1" name="Chart 3"/>
        <xdr:cNvGraphicFramePr/>
      </xdr:nvGraphicFramePr>
      <xdr:xfrm>
        <a:off x="247650" y="866775"/>
        <a:ext cx="12306300" cy="9763125"/>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42</xdr:row>
      <xdr:rowOff>133350</xdr:rowOff>
    </xdr:from>
    <xdr:to>
      <xdr:col>15</xdr:col>
      <xdr:colOff>590550</xdr:colOff>
      <xdr:row>86</xdr:row>
      <xdr:rowOff>38100</xdr:rowOff>
    </xdr:to>
    <xdr:graphicFrame>
      <xdr:nvGraphicFramePr>
        <xdr:cNvPr id="2" name="Chart 4"/>
        <xdr:cNvGraphicFramePr/>
      </xdr:nvGraphicFramePr>
      <xdr:xfrm>
        <a:off x="323850" y="11134725"/>
        <a:ext cx="12249150" cy="9744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0</xdr:rowOff>
    </xdr:from>
    <xdr:to>
      <xdr:col>18</xdr:col>
      <xdr:colOff>533400</xdr:colOff>
      <xdr:row>44</xdr:row>
      <xdr:rowOff>38100</xdr:rowOff>
    </xdr:to>
    <xdr:graphicFrame>
      <xdr:nvGraphicFramePr>
        <xdr:cNvPr id="1" name="Chart 6"/>
        <xdr:cNvGraphicFramePr/>
      </xdr:nvGraphicFramePr>
      <xdr:xfrm>
        <a:off x="285750" y="1019175"/>
        <a:ext cx="12134850" cy="765810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54</xdr:row>
      <xdr:rowOff>38100</xdr:rowOff>
    </xdr:from>
    <xdr:to>
      <xdr:col>17</xdr:col>
      <xdr:colOff>152400</xdr:colOff>
      <xdr:row>85</xdr:row>
      <xdr:rowOff>19050</xdr:rowOff>
    </xdr:to>
    <xdr:graphicFrame>
      <xdr:nvGraphicFramePr>
        <xdr:cNvPr id="2" name="Chart 7"/>
        <xdr:cNvGraphicFramePr/>
      </xdr:nvGraphicFramePr>
      <xdr:xfrm>
        <a:off x="228600" y="10839450"/>
        <a:ext cx="11049000" cy="5886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95250</xdr:rowOff>
    </xdr:from>
    <xdr:to>
      <xdr:col>17</xdr:col>
      <xdr:colOff>228600</xdr:colOff>
      <xdr:row>48</xdr:row>
      <xdr:rowOff>171450</xdr:rowOff>
    </xdr:to>
    <xdr:graphicFrame>
      <xdr:nvGraphicFramePr>
        <xdr:cNvPr id="1" name="Chart 3"/>
        <xdr:cNvGraphicFramePr/>
      </xdr:nvGraphicFramePr>
      <xdr:xfrm>
        <a:off x="171450" y="733425"/>
        <a:ext cx="12801600" cy="888682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58</xdr:row>
      <xdr:rowOff>57150</xdr:rowOff>
    </xdr:from>
    <xdr:to>
      <xdr:col>16</xdr:col>
      <xdr:colOff>628650</xdr:colOff>
      <xdr:row>103</xdr:row>
      <xdr:rowOff>0</xdr:rowOff>
    </xdr:to>
    <xdr:graphicFrame>
      <xdr:nvGraphicFramePr>
        <xdr:cNvPr id="2" name="Chart 4"/>
        <xdr:cNvGraphicFramePr/>
      </xdr:nvGraphicFramePr>
      <xdr:xfrm>
        <a:off x="171450" y="11572875"/>
        <a:ext cx="12439650" cy="8515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295275</xdr:colOff>
      <xdr:row>14</xdr:row>
      <xdr:rowOff>85725</xdr:rowOff>
    </xdr:to>
    <xdr:graphicFrame>
      <xdr:nvGraphicFramePr>
        <xdr:cNvPr id="1" name="Chart 5"/>
        <xdr:cNvGraphicFramePr/>
      </xdr:nvGraphicFramePr>
      <xdr:xfrm>
        <a:off x="0" y="314325"/>
        <a:ext cx="5648325" cy="23717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17</xdr:row>
      <xdr:rowOff>28575</xdr:rowOff>
    </xdr:from>
    <xdr:to>
      <xdr:col>6</xdr:col>
      <xdr:colOff>485775</xdr:colOff>
      <xdr:row>33</xdr:row>
      <xdr:rowOff>38100</xdr:rowOff>
    </xdr:to>
    <xdr:graphicFrame>
      <xdr:nvGraphicFramePr>
        <xdr:cNvPr id="2" name="Chart 6"/>
        <xdr:cNvGraphicFramePr/>
      </xdr:nvGraphicFramePr>
      <xdr:xfrm>
        <a:off x="104775" y="3114675"/>
        <a:ext cx="5734050" cy="305752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36</xdr:row>
      <xdr:rowOff>66675</xdr:rowOff>
    </xdr:from>
    <xdr:to>
      <xdr:col>7</xdr:col>
      <xdr:colOff>247650</xdr:colOff>
      <xdr:row>54</xdr:row>
      <xdr:rowOff>28575</xdr:rowOff>
    </xdr:to>
    <xdr:graphicFrame>
      <xdr:nvGraphicFramePr>
        <xdr:cNvPr id="3" name="Chart 7"/>
        <xdr:cNvGraphicFramePr/>
      </xdr:nvGraphicFramePr>
      <xdr:xfrm>
        <a:off x="28575" y="6686550"/>
        <a:ext cx="6219825" cy="34385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19050</xdr:rowOff>
    </xdr:from>
    <xdr:to>
      <xdr:col>15</xdr:col>
      <xdr:colOff>381000</xdr:colOff>
      <xdr:row>23</xdr:row>
      <xdr:rowOff>171450</xdr:rowOff>
    </xdr:to>
    <xdr:graphicFrame>
      <xdr:nvGraphicFramePr>
        <xdr:cNvPr id="1" name="Chart 3"/>
        <xdr:cNvGraphicFramePr/>
      </xdr:nvGraphicFramePr>
      <xdr:xfrm>
        <a:off x="190500" y="657225"/>
        <a:ext cx="11811000" cy="77152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27</xdr:row>
      <xdr:rowOff>95250</xdr:rowOff>
    </xdr:from>
    <xdr:to>
      <xdr:col>17</xdr:col>
      <xdr:colOff>2495550</xdr:colOff>
      <xdr:row>54</xdr:row>
      <xdr:rowOff>1123950</xdr:rowOff>
    </xdr:to>
    <xdr:graphicFrame>
      <xdr:nvGraphicFramePr>
        <xdr:cNvPr id="2" name="Chart 4"/>
        <xdr:cNvGraphicFramePr/>
      </xdr:nvGraphicFramePr>
      <xdr:xfrm>
        <a:off x="114300" y="9067800"/>
        <a:ext cx="14706600" cy="11125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d\asd\Tran%20Stats\exeldata\sts\sts06\summary%20Jun%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Figs1,2"/>
      <sheetName val="Figs3,4"/>
      <sheetName val="Figs5,6"/>
      <sheetName val="Figs7,8"/>
      <sheetName val="Figs 9, 10, 11"/>
      <sheetName val="cross"/>
      <sheetName val="Tsumm1"/>
      <sheetName val="Tsum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1"/>
  <sheetViews>
    <sheetView workbookViewId="0" topLeftCell="A1">
      <selection activeCell="D14" sqref="D14"/>
    </sheetView>
  </sheetViews>
  <sheetFormatPr defaultColWidth="8.88671875" defaultRowHeight="15"/>
  <cols>
    <col min="1" max="1" width="1.5625" style="0" customWidth="1"/>
  </cols>
  <sheetData>
    <row r="2" ht="26.25">
      <c r="B2" s="66" t="s">
        <v>57</v>
      </c>
    </row>
    <row r="4" ht="15">
      <c r="B4" t="s">
        <v>59</v>
      </c>
    </row>
    <row r="5" ht="15">
      <c r="B5" t="s">
        <v>58</v>
      </c>
    </row>
    <row r="7" ht="15">
      <c r="B7" t="s">
        <v>60</v>
      </c>
    </row>
    <row r="8" ht="15">
      <c r="B8" t="s">
        <v>61</v>
      </c>
    </row>
    <row r="9" ht="15">
      <c r="B9" t="s">
        <v>62</v>
      </c>
    </row>
    <row r="11" spans="2:3" ht="30">
      <c r="B11" s="315" t="s">
        <v>299</v>
      </c>
      <c r="C11" s="5"/>
    </row>
    <row r="12" ht="25.5">
      <c r="C12" s="5"/>
    </row>
    <row r="14" ht="20.25">
      <c r="C14" s="85"/>
    </row>
    <row r="15" ht="20.25">
      <c r="C15" s="85"/>
    </row>
    <row r="16" ht="20.25">
      <c r="C16" s="85"/>
    </row>
    <row r="17" ht="20.25">
      <c r="C17" s="85"/>
    </row>
    <row r="20" ht="25.5">
      <c r="C20" s="5"/>
    </row>
    <row r="21" ht="25.5">
      <c r="C21" s="5"/>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81"/>
  <sheetViews>
    <sheetView workbookViewId="0" topLeftCell="A1">
      <selection activeCell="A1" sqref="A1"/>
    </sheetView>
  </sheetViews>
  <sheetFormatPr defaultColWidth="8.88671875" defaultRowHeight="15"/>
  <cols>
    <col min="1" max="1" width="6.88671875" style="9" customWidth="1"/>
    <col min="2" max="2" width="2.5546875" style="9" customWidth="1"/>
    <col min="3" max="6" width="8.3359375" style="9" customWidth="1"/>
    <col min="7" max="7" width="8.10546875" style="9" customWidth="1"/>
    <col min="8" max="8" width="2.88671875" style="9" customWidth="1"/>
    <col min="9" max="13" width="6.77734375" style="9" customWidth="1"/>
    <col min="14" max="14" width="33.99609375" style="9" customWidth="1"/>
    <col min="15" max="16384" width="8.88671875" style="9" customWidth="1"/>
  </cols>
  <sheetData>
    <row r="1" ht="18">
      <c r="A1" s="87" t="s">
        <v>267</v>
      </c>
    </row>
    <row r="2" spans="1:13" ht="13.5" thickBot="1">
      <c r="A2" s="10"/>
      <c r="B2" s="10"/>
      <c r="C2" s="10"/>
      <c r="D2" s="10"/>
      <c r="E2" s="10"/>
      <c r="F2" s="10"/>
      <c r="G2" s="10"/>
      <c r="H2" s="10"/>
      <c r="I2" s="10"/>
      <c r="J2" s="10"/>
      <c r="K2" s="10"/>
      <c r="L2" s="10"/>
      <c r="M2" s="10"/>
    </row>
    <row r="3" spans="1:13" ht="18.75">
      <c r="A3" s="88" t="s">
        <v>268</v>
      </c>
      <c r="B3" s="34"/>
      <c r="C3" s="89" t="s">
        <v>84</v>
      </c>
      <c r="D3" s="89" t="s">
        <v>85</v>
      </c>
      <c r="E3" s="89" t="s">
        <v>86</v>
      </c>
      <c r="F3" s="34" t="s">
        <v>87</v>
      </c>
      <c r="G3" s="397" t="s">
        <v>88</v>
      </c>
      <c r="H3" s="34"/>
      <c r="I3" s="90" t="s">
        <v>84</v>
      </c>
      <c r="J3" s="90" t="s">
        <v>85</v>
      </c>
      <c r="K3" s="90" t="s">
        <v>86</v>
      </c>
      <c r="L3" s="90" t="s">
        <v>87</v>
      </c>
      <c r="M3" s="90" t="s">
        <v>88</v>
      </c>
    </row>
    <row r="4" spans="3:7" ht="12.75">
      <c r="C4" s="9" t="s">
        <v>89</v>
      </c>
      <c r="D4" s="9" t="s">
        <v>90</v>
      </c>
      <c r="E4" s="9" t="s">
        <v>90</v>
      </c>
      <c r="F4" s="9" t="s">
        <v>91</v>
      </c>
      <c r="G4" s="398" t="s">
        <v>92</v>
      </c>
    </row>
    <row r="5" spans="3:7" ht="12.75">
      <c r="C5" s="9" t="s">
        <v>23</v>
      </c>
      <c r="D5" s="9" t="s">
        <v>93</v>
      </c>
      <c r="E5" s="9" t="s">
        <v>93</v>
      </c>
      <c r="F5" s="9" t="s">
        <v>92</v>
      </c>
      <c r="G5" s="398" t="s">
        <v>94</v>
      </c>
    </row>
    <row r="6" spans="3:7" ht="12.75">
      <c r="C6" s="9" t="s">
        <v>95</v>
      </c>
      <c r="D6" s="9" t="s">
        <v>96</v>
      </c>
      <c r="E6" s="9" t="s">
        <v>97</v>
      </c>
      <c r="F6" s="9" t="s">
        <v>98</v>
      </c>
      <c r="G6" s="398" t="s">
        <v>99</v>
      </c>
    </row>
    <row r="7" spans="3:12" ht="14.25" customHeight="1">
      <c r="C7" s="9" t="s">
        <v>269</v>
      </c>
      <c r="D7" s="9" t="s">
        <v>100</v>
      </c>
      <c r="E7" s="9" t="s">
        <v>101</v>
      </c>
      <c r="F7" s="9" t="s">
        <v>102</v>
      </c>
      <c r="G7" s="398" t="s">
        <v>271</v>
      </c>
      <c r="L7" s="91"/>
    </row>
    <row r="8" spans="1:13" ht="16.5" customHeight="1" thickBot="1">
      <c r="A8" s="10"/>
      <c r="B8" s="10"/>
      <c r="C8" s="10" t="s">
        <v>103</v>
      </c>
      <c r="D8" s="10" t="s">
        <v>270</v>
      </c>
      <c r="E8" s="10" t="s">
        <v>29</v>
      </c>
      <c r="F8" s="10"/>
      <c r="G8" s="399"/>
      <c r="H8" s="10"/>
      <c r="I8" s="10"/>
      <c r="J8" s="10"/>
      <c r="K8" s="10"/>
      <c r="L8" s="10"/>
      <c r="M8" s="10"/>
    </row>
    <row r="9" spans="1:13" ht="12.75">
      <c r="A9" s="45"/>
      <c r="B9" s="45"/>
      <c r="C9" s="45"/>
      <c r="D9" s="45"/>
      <c r="E9" s="45"/>
      <c r="F9" s="45"/>
      <c r="G9" s="398"/>
      <c r="H9" s="45"/>
      <c r="I9" s="45"/>
      <c r="J9" s="45"/>
      <c r="K9" s="45"/>
      <c r="L9" s="45"/>
      <c r="M9" s="45"/>
    </row>
    <row r="10" spans="3:13" ht="12.75">
      <c r="C10" s="14"/>
      <c r="D10" s="14"/>
      <c r="E10" s="14"/>
      <c r="F10" s="14"/>
      <c r="G10" s="400" t="s">
        <v>37</v>
      </c>
      <c r="H10" s="14"/>
      <c r="I10" s="14"/>
      <c r="J10" s="14"/>
      <c r="K10" s="14"/>
      <c r="L10" s="14"/>
      <c r="M10" s="17" t="s">
        <v>104</v>
      </c>
    </row>
    <row r="11" spans="1:13" ht="15">
      <c r="A11" s="7">
        <v>1960</v>
      </c>
      <c r="C11" s="15" t="s">
        <v>17</v>
      </c>
      <c r="D11" s="16">
        <v>1664.2</v>
      </c>
      <c r="E11" s="21">
        <v>64.9</v>
      </c>
      <c r="F11" s="92">
        <v>1.1984</v>
      </c>
      <c r="G11" s="401" t="s">
        <v>17</v>
      </c>
      <c r="H11" s="15"/>
      <c r="I11" s="15" t="s">
        <v>17</v>
      </c>
      <c r="J11" s="288">
        <f aca="true" t="shared" si="0" ref="J11:M26">D11/D$36*100</f>
        <v>242.32522718900117</v>
      </c>
      <c r="K11" s="288">
        <f t="shared" si="0"/>
        <v>113.66024518388794</v>
      </c>
      <c r="L11" s="288">
        <f t="shared" si="0"/>
        <v>17.261544666263358</v>
      </c>
      <c r="M11" s="15" t="s">
        <v>17</v>
      </c>
    </row>
    <row r="12" spans="1:13" ht="15">
      <c r="A12" s="7">
        <v>1961</v>
      </c>
      <c r="C12" s="15" t="s">
        <v>17</v>
      </c>
      <c r="D12" s="16">
        <v>1633.4</v>
      </c>
      <c r="E12" s="21">
        <v>63.4</v>
      </c>
      <c r="F12" s="92">
        <v>1.413</v>
      </c>
      <c r="G12" s="401" t="s">
        <v>17</v>
      </c>
      <c r="H12" s="15"/>
      <c r="I12" s="15" t="s">
        <v>17</v>
      </c>
      <c r="J12" s="288">
        <f t="shared" si="0"/>
        <v>237.84041947513188</v>
      </c>
      <c r="K12" s="288">
        <f t="shared" si="0"/>
        <v>111.03327495621716</v>
      </c>
      <c r="L12" s="288">
        <f t="shared" si="0"/>
        <v>20.352605652061186</v>
      </c>
      <c r="M12" s="15" t="s">
        <v>17</v>
      </c>
    </row>
    <row r="13" spans="1:13" ht="15">
      <c r="A13" s="7">
        <v>1962</v>
      </c>
      <c r="C13" s="15" t="s">
        <v>17</v>
      </c>
      <c r="D13" s="16">
        <v>1578.8</v>
      </c>
      <c r="E13" s="21">
        <v>72.3</v>
      </c>
      <c r="F13" s="92">
        <v>1.5929</v>
      </c>
      <c r="G13" s="401" t="s">
        <v>17</v>
      </c>
      <c r="H13" s="15"/>
      <c r="I13" s="15" t="s">
        <v>17</v>
      </c>
      <c r="J13" s="288">
        <f t="shared" si="0"/>
        <v>229.89007852781816</v>
      </c>
      <c r="K13" s="288">
        <f t="shared" si="0"/>
        <v>126.61996497373029</v>
      </c>
      <c r="L13" s="288">
        <f t="shared" si="0"/>
        <v>22.943853887592542</v>
      </c>
      <c r="M13" s="15" t="s">
        <v>17</v>
      </c>
    </row>
    <row r="14" spans="1:13" ht="15">
      <c r="A14" s="7">
        <v>1963</v>
      </c>
      <c r="C14" s="15" t="s">
        <v>17</v>
      </c>
      <c r="D14" s="16">
        <v>1561.4</v>
      </c>
      <c r="E14" s="21">
        <v>71.7</v>
      </c>
      <c r="F14" s="92">
        <v>1.8242</v>
      </c>
      <c r="G14" s="401" t="s">
        <v>17</v>
      </c>
      <c r="H14" s="94"/>
      <c r="I14" s="15" t="s">
        <v>17</v>
      </c>
      <c r="J14" s="288">
        <f t="shared" si="0"/>
        <v>227.35645339076217</v>
      </c>
      <c r="K14" s="288">
        <f t="shared" si="0"/>
        <v>125.569176882662</v>
      </c>
      <c r="L14" s="288">
        <f t="shared" si="0"/>
        <v>26.275458761847144</v>
      </c>
      <c r="M14" s="15" t="s">
        <v>17</v>
      </c>
    </row>
    <row r="15" spans="1:13" ht="15">
      <c r="A15" s="7">
        <v>1964</v>
      </c>
      <c r="C15" s="15" t="s">
        <v>17</v>
      </c>
      <c r="D15" s="16">
        <v>1505.9</v>
      </c>
      <c r="E15" s="21">
        <v>73</v>
      </c>
      <c r="F15" s="92">
        <v>2.0726</v>
      </c>
      <c r="G15" s="401" t="s">
        <v>17</v>
      </c>
      <c r="H15" s="94"/>
      <c r="I15" s="15" t="s">
        <v>17</v>
      </c>
      <c r="J15" s="288">
        <f t="shared" si="0"/>
        <v>219.27506286739384</v>
      </c>
      <c r="K15" s="288">
        <f t="shared" si="0"/>
        <v>127.84588441330997</v>
      </c>
      <c r="L15" s="288">
        <f t="shared" si="0"/>
        <v>29.85336905482096</v>
      </c>
      <c r="M15" s="15" t="s">
        <v>17</v>
      </c>
    </row>
    <row r="16" spans="1:13" ht="15">
      <c r="A16" s="7">
        <v>1965</v>
      </c>
      <c r="C16" s="15" t="s">
        <v>17</v>
      </c>
      <c r="D16" s="16">
        <v>1416.9</v>
      </c>
      <c r="E16" s="21">
        <v>71</v>
      </c>
      <c r="F16" s="92">
        <v>2.2913</v>
      </c>
      <c r="G16" s="401" t="s">
        <v>17</v>
      </c>
      <c r="H16" s="94"/>
      <c r="I16" s="15" t="s">
        <v>17</v>
      </c>
      <c r="J16" s="288">
        <f t="shared" si="0"/>
        <v>206.31571590199238</v>
      </c>
      <c r="K16" s="288">
        <f t="shared" si="0"/>
        <v>124.3432574430823</v>
      </c>
      <c r="L16" s="288">
        <f t="shared" si="0"/>
        <v>33.00348572580877</v>
      </c>
      <c r="M16" s="15" t="s">
        <v>17</v>
      </c>
    </row>
    <row r="17" spans="1:13" ht="15">
      <c r="A17" s="7">
        <v>1966</v>
      </c>
      <c r="C17" s="15" t="s">
        <v>17</v>
      </c>
      <c r="D17" s="16">
        <v>1344.4</v>
      </c>
      <c r="E17" s="21">
        <v>65.8</v>
      </c>
      <c r="F17" s="92">
        <v>2.5583</v>
      </c>
      <c r="G17" s="401" t="s">
        <v>17</v>
      </c>
      <c r="H17" s="94"/>
      <c r="I17" s="15" t="s">
        <v>17</v>
      </c>
      <c r="J17" s="288">
        <f t="shared" si="0"/>
        <v>195.75894449759232</v>
      </c>
      <c r="K17" s="288">
        <f t="shared" si="0"/>
        <v>115.23642732049035</v>
      </c>
      <c r="L17" s="288">
        <f t="shared" si="0"/>
        <v>36.84930717598594</v>
      </c>
      <c r="M17" s="15" t="s">
        <v>17</v>
      </c>
    </row>
    <row r="18" spans="1:13" ht="15">
      <c r="A18" s="7">
        <v>1967</v>
      </c>
      <c r="C18" s="15" t="s">
        <v>17</v>
      </c>
      <c r="D18" s="16">
        <v>1296.6</v>
      </c>
      <c r="E18" s="21">
        <v>65.9</v>
      </c>
      <c r="F18" s="92">
        <v>2.7629</v>
      </c>
      <c r="G18" s="401" t="s">
        <v>17</v>
      </c>
      <c r="H18" s="94"/>
      <c r="I18" s="15" t="s">
        <v>17</v>
      </c>
      <c r="J18" s="288">
        <f t="shared" si="0"/>
        <v>188.7987559026913</v>
      </c>
      <c r="K18" s="288">
        <f t="shared" si="0"/>
        <v>115.41155866900176</v>
      </c>
      <c r="L18" s="288">
        <f t="shared" si="0"/>
        <v>39.79632990522283</v>
      </c>
      <c r="M18" s="15" t="s">
        <v>17</v>
      </c>
    </row>
    <row r="19" spans="1:13" ht="15">
      <c r="A19" s="7">
        <v>1968</v>
      </c>
      <c r="C19" s="15" t="s">
        <v>17</v>
      </c>
      <c r="D19" s="16">
        <v>1220.1</v>
      </c>
      <c r="E19" s="21">
        <v>67</v>
      </c>
      <c r="F19" s="92">
        <v>2.6891</v>
      </c>
      <c r="G19" s="401" t="s">
        <v>17</v>
      </c>
      <c r="H19" s="94"/>
      <c r="I19" s="15" t="s">
        <v>17</v>
      </c>
      <c r="J19" s="288">
        <f t="shared" si="0"/>
        <v>177.65954193804848</v>
      </c>
      <c r="K19" s="288">
        <f t="shared" si="0"/>
        <v>117.33800350262698</v>
      </c>
      <c r="L19" s="288">
        <f t="shared" si="0"/>
        <v>38.733327571803066</v>
      </c>
      <c r="M19" s="15" t="s">
        <v>17</v>
      </c>
    </row>
    <row r="20" spans="1:13" ht="15">
      <c r="A20" s="7">
        <v>1969</v>
      </c>
      <c r="C20" s="15" t="s">
        <v>17</v>
      </c>
      <c r="D20" s="16">
        <v>1168.9</v>
      </c>
      <c r="E20" s="21">
        <v>68.4</v>
      </c>
      <c r="F20" s="92">
        <v>2.9056</v>
      </c>
      <c r="G20" s="401" t="s">
        <v>17</v>
      </c>
      <c r="H20" s="94"/>
      <c r="I20" s="15" t="s">
        <v>17</v>
      </c>
      <c r="J20" s="288">
        <f t="shared" si="0"/>
        <v>170.20427716694115</v>
      </c>
      <c r="K20" s="288">
        <f t="shared" si="0"/>
        <v>119.78984238178634</v>
      </c>
      <c r="L20" s="288">
        <f t="shared" si="0"/>
        <v>41.85175582634748</v>
      </c>
      <c r="M20" s="15" t="s">
        <v>17</v>
      </c>
    </row>
    <row r="21" spans="1:13" ht="15">
      <c r="A21" s="7">
        <v>1970</v>
      </c>
      <c r="C21" s="15" t="s">
        <v>17</v>
      </c>
      <c r="D21" s="16">
        <v>1056.5</v>
      </c>
      <c r="E21" s="21">
        <v>70.7</v>
      </c>
      <c r="F21" s="92">
        <v>3.1027</v>
      </c>
      <c r="G21" s="401" t="s">
        <v>17</v>
      </c>
      <c r="H21" s="94"/>
      <c r="I21" s="15" t="s">
        <v>17</v>
      </c>
      <c r="J21" s="288">
        <f t="shared" si="0"/>
        <v>153.83764122411952</v>
      </c>
      <c r="K21" s="288">
        <f t="shared" si="0"/>
        <v>123.81786339754817</v>
      </c>
      <c r="L21" s="288">
        <f t="shared" si="0"/>
        <v>44.69074986316365</v>
      </c>
      <c r="M21" s="15" t="s">
        <v>17</v>
      </c>
    </row>
    <row r="22" spans="1:13" ht="15">
      <c r="A22" s="7">
        <v>1971</v>
      </c>
      <c r="C22" s="15" t="s">
        <v>17</v>
      </c>
      <c r="D22" s="16">
        <v>1018.5</v>
      </c>
      <c r="E22" s="21">
        <v>66.5</v>
      </c>
      <c r="F22" s="92">
        <v>3.1987</v>
      </c>
      <c r="G22" s="401" t="s">
        <v>17</v>
      </c>
      <c r="H22" s="94"/>
      <c r="I22" s="15" t="s">
        <v>17</v>
      </c>
      <c r="J22" s="288">
        <f t="shared" si="0"/>
        <v>148.30443690181326</v>
      </c>
      <c r="K22" s="288">
        <f t="shared" si="0"/>
        <v>116.46234676007006</v>
      </c>
      <c r="L22" s="288">
        <f t="shared" si="0"/>
        <v>46.07351712614871</v>
      </c>
      <c r="M22" s="15" t="s">
        <v>17</v>
      </c>
    </row>
    <row r="23" spans="1:13" ht="15">
      <c r="A23" s="7">
        <v>1972</v>
      </c>
      <c r="C23" s="15" t="s">
        <v>17</v>
      </c>
      <c r="D23" s="16">
        <v>998.2</v>
      </c>
      <c r="E23" s="21">
        <v>61.2</v>
      </c>
      <c r="F23" s="92">
        <v>3.643</v>
      </c>
      <c r="G23" s="401" t="s">
        <v>17</v>
      </c>
      <c r="H23" s="94"/>
      <c r="I23" s="15" t="s">
        <v>17</v>
      </c>
      <c r="J23" s="288">
        <f t="shared" si="0"/>
        <v>145.34854090858127</v>
      </c>
      <c r="K23" s="288">
        <f t="shared" si="0"/>
        <v>107.18038528896672</v>
      </c>
      <c r="L23" s="288">
        <f t="shared" si="0"/>
        <v>52.47313686515138</v>
      </c>
      <c r="M23" s="15" t="s">
        <v>17</v>
      </c>
    </row>
    <row r="24" spans="1:13" ht="15">
      <c r="A24" s="7">
        <v>1973</v>
      </c>
      <c r="C24" s="15" t="s">
        <v>17</v>
      </c>
      <c r="D24" s="16">
        <v>975.1</v>
      </c>
      <c r="E24" s="21">
        <v>60.5</v>
      </c>
      <c r="F24" s="92">
        <v>4.0724</v>
      </c>
      <c r="G24" s="401">
        <v>4.823</v>
      </c>
      <c r="H24" s="94"/>
      <c r="I24" s="15" t="s">
        <v>17</v>
      </c>
      <c r="J24" s="288">
        <f t="shared" si="0"/>
        <v>141.9849351231793</v>
      </c>
      <c r="K24" s="288">
        <f t="shared" si="0"/>
        <v>105.95446584938703</v>
      </c>
      <c r="L24" s="288">
        <f t="shared" si="0"/>
        <v>58.658139601878254</v>
      </c>
      <c r="M24" s="288">
        <f t="shared" si="0"/>
        <v>103.32047986289632</v>
      </c>
    </row>
    <row r="25" spans="1:13" ht="15">
      <c r="A25" s="7">
        <v>1974</v>
      </c>
      <c r="C25" s="15" t="s">
        <v>17</v>
      </c>
      <c r="D25" s="95">
        <v>896.3</v>
      </c>
      <c r="E25" s="21">
        <v>69.1</v>
      </c>
      <c r="F25" s="92">
        <v>4.001</v>
      </c>
      <c r="G25" s="401">
        <v>4.961</v>
      </c>
      <c r="H25" s="94"/>
      <c r="I25" s="15" t="s">
        <v>17</v>
      </c>
      <c r="J25" s="289">
        <f t="shared" si="0"/>
        <v>130.5108166863969</v>
      </c>
      <c r="K25" s="288">
        <f t="shared" si="0"/>
        <v>121.01576182136601</v>
      </c>
      <c r="L25" s="288">
        <f t="shared" si="0"/>
        <v>57.629706450033126</v>
      </c>
      <c r="M25" s="288">
        <f t="shared" si="0"/>
        <v>106.27677806341045</v>
      </c>
    </row>
    <row r="26" spans="1:13" ht="15">
      <c r="A26" s="7">
        <v>1975</v>
      </c>
      <c r="C26" s="97">
        <v>9318.066556570282</v>
      </c>
      <c r="D26" s="98">
        <v>891.4</v>
      </c>
      <c r="E26" s="21">
        <v>66.2</v>
      </c>
      <c r="F26" s="92">
        <v>4.1837</v>
      </c>
      <c r="G26" s="401">
        <v>5.279</v>
      </c>
      <c r="H26" s="94"/>
      <c r="I26" s="288">
        <f aca="true" t="shared" si="1" ref="I26:M46">C26/C$36*100</f>
        <v>68.484981306558</v>
      </c>
      <c r="J26" s="288">
        <f t="shared" si="0"/>
        <v>129.79732455009952</v>
      </c>
      <c r="K26" s="288">
        <f t="shared" si="0"/>
        <v>115.9369527145359</v>
      </c>
      <c r="L26" s="288">
        <f t="shared" si="0"/>
        <v>60.261285397401544</v>
      </c>
      <c r="M26" s="288">
        <f t="shared" si="0"/>
        <v>113.08911739502999</v>
      </c>
    </row>
    <row r="27" spans="1:13" ht="15">
      <c r="A27" s="7">
        <v>1976</v>
      </c>
      <c r="C27" s="97">
        <v>9438.070289254318</v>
      </c>
      <c r="D27" s="98">
        <v>881.1</v>
      </c>
      <c r="E27" s="21">
        <v>60.1</v>
      </c>
      <c r="F27" s="92">
        <v>4.7752</v>
      </c>
      <c r="G27" s="401">
        <v>5.171</v>
      </c>
      <c r="H27" s="94"/>
      <c r="I27" s="288">
        <f t="shared" si="1"/>
        <v>69.36697258014345</v>
      </c>
      <c r="J27" s="288">
        <f t="shared" si="1"/>
        <v>128.2975349574744</v>
      </c>
      <c r="K27" s="288">
        <f t="shared" si="1"/>
        <v>105.2539404553415</v>
      </c>
      <c r="L27" s="288">
        <f t="shared" si="1"/>
        <v>68.7811482729813</v>
      </c>
      <c r="M27" s="288">
        <f t="shared" si="1"/>
        <v>110.77549271636676</v>
      </c>
    </row>
    <row r="28" spans="1:13" ht="15">
      <c r="A28" s="7">
        <v>1977</v>
      </c>
      <c r="C28" s="97">
        <v>9621.744907379616</v>
      </c>
      <c r="D28" s="98">
        <v>823.5</v>
      </c>
      <c r="E28" s="21">
        <v>56.8</v>
      </c>
      <c r="F28" s="92">
        <v>4.8457</v>
      </c>
      <c r="G28" s="401">
        <v>4.817</v>
      </c>
      <c r="H28" s="94"/>
      <c r="I28" s="288">
        <f t="shared" si="1"/>
        <v>70.71692567528748</v>
      </c>
      <c r="J28" s="288">
        <f t="shared" si="1"/>
        <v>119.91036208997863</v>
      </c>
      <c r="K28" s="288">
        <f t="shared" si="1"/>
        <v>99.47460595446584</v>
      </c>
      <c r="L28" s="288">
        <f t="shared" si="1"/>
        <v>69.79661798173595</v>
      </c>
      <c r="M28" s="288">
        <f t="shared" si="1"/>
        <v>103.19194515852614</v>
      </c>
    </row>
    <row r="29" spans="1:13" ht="15">
      <c r="A29" s="7">
        <v>1978</v>
      </c>
      <c r="C29" s="97">
        <v>9748.628043544551</v>
      </c>
      <c r="D29" s="98">
        <v>794</v>
      </c>
      <c r="E29" s="21">
        <v>59.7</v>
      </c>
      <c r="F29" s="92">
        <v>5.8955</v>
      </c>
      <c r="G29" s="401">
        <v>4.639</v>
      </c>
      <c r="H29" s="94"/>
      <c r="I29" s="288">
        <f t="shared" si="1"/>
        <v>71.64947849143431</v>
      </c>
      <c r="J29" s="288">
        <f t="shared" si="1"/>
        <v>115.61484820818826</v>
      </c>
      <c r="K29" s="288">
        <f t="shared" si="1"/>
        <v>104.55341506129598</v>
      </c>
      <c r="L29" s="288">
        <f t="shared" si="1"/>
        <v>84.9177541555037</v>
      </c>
      <c r="M29" s="288">
        <f t="shared" si="1"/>
        <v>99.37874892887747</v>
      </c>
    </row>
    <row r="30" spans="1:13" ht="15">
      <c r="A30" s="7">
        <v>1979</v>
      </c>
      <c r="C30" s="97">
        <v>9642.690477424612</v>
      </c>
      <c r="D30" s="98">
        <v>786</v>
      </c>
      <c r="E30" s="21">
        <v>57.6</v>
      </c>
      <c r="F30" s="92">
        <v>6.3317</v>
      </c>
      <c r="G30" s="401">
        <v>4.559</v>
      </c>
      <c r="H30" s="94"/>
      <c r="I30" s="288">
        <f t="shared" si="1"/>
        <v>70.87086930342946</v>
      </c>
      <c r="J30" s="288">
        <f t="shared" si="1"/>
        <v>114.44996308770274</v>
      </c>
      <c r="K30" s="288">
        <f t="shared" si="1"/>
        <v>100.87565674255691</v>
      </c>
      <c r="L30" s="288">
        <f t="shared" si="1"/>
        <v>91.20070290669202</v>
      </c>
      <c r="M30" s="288">
        <f t="shared" si="1"/>
        <v>97.6649528706084</v>
      </c>
    </row>
    <row r="31" spans="1:13" ht="15">
      <c r="A31" s="7">
        <v>1980</v>
      </c>
      <c r="C31" s="97">
        <v>10261.850579172542</v>
      </c>
      <c r="D31" s="98">
        <v>762.9</v>
      </c>
      <c r="E31" s="21">
        <v>61.5</v>
      </c>
      <c r="F31" s="92">
        <v>6.3687</v>
      </c>
      <c r="G31" s="401">
        <v>4.478</v>
      </c>
      <c r="H31" s="94"/>
      <c r="I31" s="288">
        <f t="shared" si="1"/>
        <v>75.42150947502971</v>
      </c>
      <c r="J31" s="288">
        <f t="shared" si="1"/>
        <v>111.08635730230078</v>
      </c>
      <c r="K31" s="288">
        <f t="shared" si="1"/>
        <v>107.70577933450087</v>
      </c>
      <c r="L31" s="288">
        <f t="shared" si="1"/>
        <v>91.7336444559675</v>
      </c>
      <c r="M31" s="288">
        <f t="shared" si="1"/>
        <v>95.92973436161097</v>
      </c>
    </row>
    <row r="32" spans="1:13" ht="15">
      <c r="A32" s="7">
        <v>1981</v>
      </c>
      <c r="C32" s="97">
        <v>10417.985744720616</v>
      </c>
      <c r="D32" s="98">
        <v>715.9</v>
      </c>
      <c r="E32" s="21">
        <v>57.8</v>
      </c>
      <c r="F32" s="92">
        <v>6.4985</v>
      </c>
      <c r="G32" s="401">
        <v>4.27</v>
      </c>
      <c r="H32" s="94"/>
      <c r="I32" s="288">
        <f t="shared" si="1"/>
        <v>76.56905589240493</v>
      </c>
      <c r="J32" s="288">
        <f t="shared" si="1"/>
        <v>104.24265721944832</v>
      </c>
      <c r="K32" s="288">
        <f t="shared" si="1"/>
        <v>101.22591943957968</v>
      </c>
      <c r="L32" s="288">
        <f t="shared" si="1"/>
        <v>93.60326102612854</v>
      </c>
      <c r="M32" s="288">
        <f t="shared" si="1"/>
        <v>91.47386461011139</v>
      </c>
    </row>
    <row r="33" spans="1:13" ht="15">
      <c r="A33" s="7">
        <v>1982</v>
      </c>
      <c r="C33" s="99">
        <v>10733.46368301049</v>
      </c>
      <c r="D33" s="98">
        <v>693.5</v>
      </c>
      <c r="E33" s="21">
        <v>49.5</v>
      </c>
      <c r="F33" s="92">
        <v>6.3698999999999995</v>
      </c>
      <c r="G33" s="401">
        <v>4.193</v>
      </c>
      <c r="H33" s="94"/>
      <c r="I33" s="289">
        <f t="shared" si="1"/>
        <v>78.88772367345649</v>
      </c>
      <c r="J33" s="288">
        <f t="shared" si="1"/>
        <v>100.98097888208886</v>
      </c>
      <c r="K33" s="288">
        <f t="shared" si="1"/>
        <v>86.69001751313485</v>
      </c>
      <c r="L33" s="288">
        <f t="shared" si="1"/>
        <v>91.7509290467548</v>
      </c>
      <c r="M33" s="288">
        <f t="shared" si="1"/>
        <v>89.82433590402741</v>
      </c>
    </row>
    <row r="34" spans="1:13" ht="15">
      <c r="A34" s="7">
        <v>1983</v>
      </c>
      <c r="C34" s="98">
        <v>11043</v>
      </c>
      <c r="D34" s="98">
        <v>680.4</v>
      </c>
      <c r="E34" s="21">
        <v>55.7</v>
      </c>
      <c r="F34" s="92">
        <v>6.4828</v>
      </c>
      <c r="G34" s="401">
        <v>4.511</v>
      </c>
      <c r="H34" s="94"/>
      <c r="I34" s="288">
        <f t="shared" si="1"/>
        <v>81.16272232838455</v>
      </c>
      <c r="J34" s="288">
        <f t="shared" si="1"/>
        <v>99.07347949729382</v>
      </c>
      <c r="K34" s="288">
        <f t="shared" si="1"/>
        <v>97.54816112084063</v>
      </c>
      <c r="L34" s="288">
        <f t="shared" si="1"/>
        <v>93.37712096332785</v>
      </c>
      <c r="M34" s="288">
        <f t="shared" si="1"/>
        <v>96.63667523564696</v>
      </c>
    </row>
    <row r="35" spans="1:13" ht="15">
      <c r="A35" s="7">
        <v>1984</v>
      </c>
      <c r="C35" s="98">
        <v>12794</v>
      </c>
      <c r="D35" s="103">
        <v>669.3</v>
      </c>
      <c r="E35" s="21">
        <v>51.3</v>
      </c>
      <c r="F35" s="92">
        <v>6.9851</v>
      </c>
      <c r="G35" s="401">
        <v>4.665</v>
      </c>
      <c r="H35" s="94"/>
      <c r="I35" s="288">
        <f t="shared" si="1"/>
        <v>94.03204468616786</v>
      </c>
      <c r="J35" s="288">
        <f t="shared" si="1"/>
        <v>97.45720139262015</v>
      </c>
      <c r="K35" s="288">
        <f t="shared" si="1"/>
        <v>89.84238178633974</v>
      </c>
      <c r="L35" s="288">
        <f t="shared" si="1"/>
        <v>100.61216259038399</v>
      </c>
      <c r="M35" s="288">
        <f t="shared" si="1"/>
        <v>99.93573264781492</v>
      </c>
    </row>
    <row r="36" spans="1:13" ht="15">
      <c r="A36" s="7">
        <v>1985</v>
      </c>
      <c r="C36" s="98">
        <v>13606</v>
      </c>
      <c r="D36" s="98">
        <v>686.763</v>
      </c>
      <c r="E36" s="21">
        <v>57.1</v>
      </c>
      <c r="F36" s="92">
        <v>6.9426000000000005</v>
      </c>
      <c r="G36" s="401">
        <v>4.668</v>
      </c>
      <c r="H36" s="94"/>
      <c r="I36" s="288">
        <f>C36/C$36*100</f>
        <v>100</v>
      </c>
      <c r="J36" s="288">
        <f t="shared" si="1"/>
        <v>100</v>
      </c>
      <c r="K36" s="288">
        <f t="shared" si="1"/>
        <v>100</v>
      </c>
      <c r="L36" s="288">
        <f t="shared" si="1"/>
        <v>100</v>
      </c>
      <c r="M36" s="288">
        <f t="shared" si="1"/>
        <v>100</v>
      </c>
    </row>
    <row r="37" spans="1:13" ht="15">
      <c r="A37" s="7">
        <v>1986</v>
      </c>
      <c r="C37" s="98">
        <v>14012</v>
      </c>
      <c r="D37" s="98">
        <v>659.814</v>
      </c>
      <c r="E37" s="21">
        <v>53.1</v>
      </c>
      <c r="F37" s="92">
        <v>7.2413</v>
      </c>
      <c r="G37" s="401">
        <v>4.851</v>
      </c>
      <c r="H37" s="94"/>
      <c r="I37" s="288">
        <f t="shared" si="1"/>
        <v>102.98397765691607</v>
      </c>
      <c r="J37" s="288">
        <f t="shared" si="1"/>
        <v>96.07593886100445</v>
      </c>
      <c r="K37" s="288">
        <f t="shared" si="1"/>
        <v>92.99474605954467</v>
      </c>
      <c r="L37" s="288">
        <f t="shared" si="1"/>
        <v>104.30242272347535</v>
      </c>
      <c r="M37" s="288">
        <f t="shared" si="1"/>
        <v>103.92030848329048</v>
      </c>
    </row>
    <row r="38" spans="1:13" ht="15">
      <c r="A38" s="7">
        <v>1987</v>
      </c>
      <c r="C38" s="98">
        <v>14881</v>
      </c>
      <c r="D38" s="98">
        <v>662.106</v>
      </c>
      <c r="E38" s="21">
        <v>54.1</v>
      </c>
      <c r="F38" s="92">
        <v>7.8104</v>
      </c>
      <c r="G38" s="401">
        <v>5.346</v>
      </c>
      <c r="H38" s="94"/>
      <c r="I38" s="288">
        <f t="shared" si="1"/>
        <v>109.37086579450241</v>
      </c>
      <c r="J38" s="288">
        <f t="shared" si="1"/>
        <v>96.40967844802356</v>
      </c>
      <c r="K38" s="288">
        <f t="shared" si="1"/>
        <v>94.7460595446585</v>
      </c>
      <c r="L38" s="288">
        <f t="shared" si="1"/>
        <v>112.49963990435859</v>
      </c>
      <c r="M38" s="288">
        <f t="shared" si="1"/>
        <v>114.52442159383034</v>
      </c>
    </row>
    <row r="39" spans="1:13" ht="15">
      <c r="A39" s="7">
        <v>1988</v>
      </c>
      <c r="C39" s="98">
        <v>15946</v>
      </c>
      <c r="D39" s="98">
        <v>662.231</v>
      </c>
      <c r="E39" s="21">
        <v>54</v>
      </c>
      <c r="F39" s="92">
        <v>8.507200000000001</v>
      </c>
      <c r="G39" s="401">
        <v>5.655</v>
      </c>
      <c r="H39" s="94"/>
      <c r="I39" s="288">
        <f t="shared" si="1"/>
        <v>117.19829486991034</v>
      </c>
      <c r="J39" s="288">
        <f t="shared" si="1"/>
        <v>96.42787977803113</v>
      </c>
      <c r="K39" s="288">
        <f t="shared" si="1"/>
        <v>94.57092819614711</v>
      </c>
      <c r="L39" s="288">
        <f t="shared" si="1"/>
        <v>122.53622562152509</v>
      </c>
      <c r="M39" s="288">
        <f t="shared" si="1"/>
        <v>121.1439588688946</v>
      </c>
    </row>
    <row r="40" spans="1:13" ht="15">
      <c r="A40" s="7">
        <v>1989</v>
      </c>
      <c r="C40" s="98">
        <v>17027</v>
      </c>
      <c r="D40" s="98">
        <v>628.103</v>
      </c>
      <c r="E40" s="100">
        <v>51.8</v>
      </c>
      <c r="F40" s="92">
        <v>9.2286</v>
      </c>
      <c r="G40" s="401">
        <v>6.176</v>
      </c>
      <c r="H40" s="94"/>
      <c r="I40" s="288">
        <f t="shared" si="1"/>
        <v>125.14331912391592</v>
      </c>
      <c r="J40" s="288">
        <f t="shared" si="1"/>
        <v>91.4584798540399</v>
      </c>
      <c r="K40" s="289">
        <f t="shared" si="1"/>
        <v>90.71803852889666</v>
      </c>
      <c r="L40" s="288">
        <f t="shared" si="1"/>
        <v>132.92714544983147</v>
      </c>
      <c r="M40" s="288">
        <f t="shared" si="1"/>
        <v>132.3050556983719</v>
      </c>
    </row>
    <row r="41" spans="1:13" ht="15">
      <c r="A41" s="7">
        <v>1990</v>
      </c>
      <c r="C41" s="98">
        <v>17476</v>
      </c>
      <c r="D41" s="98">
        <v>599.507</v>
      </c>
      <c r="E41" s="101">
        <v>52.76</v>
      </c>
      <c r="F41" s="92">
        <v>9.8614</v>
      </c>
      <c r="G41" s="401">
        <v>6.543</v>
      </c>
      <c r="H41" s="94"/>
      <c r="I41" s="288">
        <f t="shared" si="1"/>
        <v>128.44333382331325</v>
      </c>
      <c r="J41" s="288">
        <f t="shared" si="1"/>
        <v>87.29459799086437</v>
      </c>
      <c r="K41" s="290">
        <f t="shared" si="1"/>
        <v>92.39929947460594</v>
      </c>
      <c r="L41" s="288">
        <f t="shared" si="1"/>
        <v>142.0418863250079</v>
      </c>
      <c r="M41" s="288">
        <f t="shared" si="1"/>
        <v>140.16709511568124</v>
      </c>
    </row>
    <row r="42" spans="1:13" ht="15">
      <c r="A42" s="7">
        <v>1991</v>
      </c>
      <c r="C42" s="98">
        <v>17553</v>
      </c>
      <c r="D42" s="98">
        <v>584.846</v>
      </c>
      <c r="E42" s="21">
        <v>54.53</v>
      </c>
      <c r="F42" s="92">
        <v>9.5705</v>
      </c>
      <c r="G42" s="401">
        <v>6.8</v>
      </c>
      <c r="H42" s="94"/>
      <c r="I42" s="288">
        <f t="shared" si="1"/>
        <v>129.00926062031456</v>
      </c>
      <c r="J42" s="288">
        <f t="shared" si="1"/>
        <v>85.1598003969346</v>
      </c>
      <c r="K42" s="288">
        <f t="shared" si="1"/>
        <v>95.49912434325745</v>
      </c>
      <c r="L42" s="288">
        <f t="shared" si="1"/>
        <v>137.85181344165008</v>
      </c>
      <c r="M42" s="288">
        <f t="shared" si="1"/>
        <v>145.67266495287058</v>
      </c>
    </row>
    <row r="43" spans="1:13" ht="15">
      <c r="A43" s="7">
        <v>1992</v>
      </c>
      <c r="C43" s="103">
        <v>18068</v>
      </c>
      <c r="D43" s="98">
        <v>544.585</v>
      </c>
      <c r="E43" s="101">
        <v>59.31</v>
      </c>
      <c r="F43" s="92">
        <v>10.3828</v>
      </c>
      <c r="G43" s="401">
        <v>6.627</v>
      </c>
      <c r="H43" s="94"/>
      <c r="I43" s="289">
        <f t="shared" si="1"/>
        <v>132.7943554314273</v>
      </c>
      <c r="J43" s="288">
        <f t="shared" si="1"/>
        <v>79.29737041745113</v>
      </c>
      <c r="K43" s="290">
        <f t="shared" si="1"/>
        <v>103.87040280210158</v>
      </c>
      <c r="L43" s="288">
        <f t="shared" si="1"/>
        <v>149.55204102209544</v>
      </c>
      <c r="M43" s="288">
        <f t="shared" si="1"/>
        <v>141.96658097686375</v>
      </c>
    </row>
    <row r="44" spans="1:13" ht="15">
      <c r="A44" s="7">
        <v>1993</v>
      </c>
      <c r="C44" s="98">
        <v>18211</v>
      </c>
      <c r="D44" s="98">
        <v>537.959</v>
      </c>
      <c r="E44" s="21">
        <v>59.13</v>
      </c>
      <c r="F44" s="92">
        <v>11.1208</v>
      </c>
      <c r="G44" s="401">
        <v>6.632</v>
      </c>
      <c r="H44" s="94"/>
      <c r="I44" s="288">
        <f t="shared" si="1"/>
        <v>133.84536234014405</v>
      </c>
      <c r="J44" s="288">
        <f t="shared" si="1"/>
        <v>78.332554316409</v>
      </c>
      <c r="K44" s="288">
        <f t="shared" si="1"/>
        <v>103.55516637478108</v>
      </c>
      <c r="L44" s="288">
        <f t="shared" si="1"/>
        <v>160.182064356293</v>
      </c>
      <c r="M44" s="288">
        <f t="shared" si="1"/>
        <v>142.07369323050557</v>
      </c>
    </row>
    <row r="45" spans="1:13" ht="15">
      <c r="A45" s="7">
        <v>1994</v>
      </c>
      <c r="C45" s="98">
        <v>18683</v>
      </c>
      <c r="D45" s="98">
        <v>525.758</v>
      </c>
      <c r="E45" s="21">
        <v>54.38</v>
      </c>
      <c r="F45" s="92">
        <v>11.787</v>
      </c>
      <c r="G45" s="402">
        <v>6.649</v>
      </c>
      <c r="H45" s="94"/>
      <c r="I45" s="288">
        <f t="shared" si="1"/>
        <v>137.31442010877555</v>
      </c>
      <c r="J45" s="288">
        <f t="shared" si="1"/>
        <v>76.55595889702853</v>
      </c>
      <c r="K45" s="288">
        <f t="shared" si="1"/>
        <v>95.23642732049036</v>
      </c>
      <c r="L45" s="288">
        <f t="shared" si="1"/>
        <v>169.77789300838302</v>
      </c>
      <c r="M45" s="289">
        <f t="shared" si="1"/>
        <v>142.43787489288775</v>
      </c>
    </row>
    <row r="46" spans="1:13" ht="15">
      <c r="A46" s="7">
        <v>1995</v>
      </c>
      <c r="C46" s="106">
        <v>19226</v>
      </c>
      <c r="D46" s="98">
        <v>506</v>
      </c>
      <c r="E46" s="21">
        <v>56.66</v>
      </c>
      <c r="F46" s="92">
        <v>12.313</v>
      </c>
      <c r="G46" s="403">
        <v>6.855</v>
      </c>
      <c r="H46" s="94"/>
      <c r="I46" s="290">
        <f t="shared" si="1"/>
        <v>141.30530648243422</v>
      </c>
      <c r="J46" s="288">
        <f t="shared" si="1"/>
        <v>73.67898387070939</v>
      </c>
      <c r="K46" s="288">
        <f t="shared" si="1"/>
        <v>99.2294220665499</v>
      </c>
      <c r="L46" s="288">
        <f t="shared" si="1"/>
        <v>177.3543053034886</v>
      </c>
      <c r="M46" s="291">
        <f t="shared" si="1"/>
        <v>146.8508997429306</v>
      </c>
    </row>
    <row r="47" spans="1:13" s="45" customFormat="1" ht="15">
      <c r="A47" s="104">
        <v>1996</v>
      </c>
      <c r="B47" s="105"/>
      <c r="C47" s="106">
        <v>19888</v>
      </c>
      <c r="D47" s="106">
        <v>478</v>
      </c>
      <c r="E47" s="101">
        <v>57.49</v>
      </c>
      <c r="F47" s="107">
        <v>13.214</v>
      </c>
      <c r="G47" s="401">
        <v>5.589</v>
      </c>
      <c r="H47" s="108"/>
      <c r="I47" s="288">
        <f aca="true" t="shared" si="2" ref="I47:M58">C47/C$36*100</f>
        <v>146.17080699691311</v>
      </c>
      <c r="J47" s="288">
        <f t="shared" si="2"/>
        <v>69.60188594901007</v>
      </c>
      <c r="K47" s="288">
        <f t="shared" si="2"/>
        <v>100.6830122591944</v>
      </c>
      <c r="L47" s="288">
        <f t="shared" si="2"/>
        <v>190.3321522196295</v>
      </c>
      <c r="M47" s="288">
        <f t="shared" si="2"/>
        <v>119.73007712082261</v>
      </c>
    </row>
    <row r="48" spans="1:13" s="45" customFormat="1" ht="15">
      <c r="A48" s="104">
        <v>1997</v>
      </c>
      <c r="B48" s="109"/>
      <c r="C48" s="106">
        <v>20266</v>
      </c>
      <c r="D48" s="106">
        <v>448</v>
      </c>
      <c r="E48" s="101">
        <v>60.71</v>
      </c>
      <c r="F48" s="107">
        <v>14.391</v>
      </c>
      <c r="G48" s="401">
        <v>5.634</v>
      </c>
      <c r="H48" s="108"/>
      <c r="I48" s="288">
        <f t="shared" si="2"/>
        <v>148.94899309128326</v>
      </c>
      <c r="J48" s="288">
        <f t="shared" si="2"/>
        <v>65.23356674718934</v>
      </c>
      <c r="K48" s="288">
        <f t="shared" si="2"/>
        <v>106.32224168126095</v>
      </c>
      <c r="L48" s="288">
        <f t="shared" si="2"/>
        <v>207.28545501685244</v>
      </c>
      <c r="M48" s="288">
        <f t="shared" si="2"/>
        <v>120.69408740359897</v>
      </c>
    </row>
    <row r="49" spans="1:13" s="45" customFormat="1" ht="15">
      <c r="A49" s="104">
        <v>1998</v>
      </c>
      <c r="B49" s="109"/>
      <c r="C49" s="106">
        <v>20456</v>
      </c>
      <c r="D49" s="103">
        <v>424</v>
      </c>
      <c r="E49" s="101">
        <v>62.46</v>
      </c>
      <c r="F49" s="107">
        <v>15.193</v>
      </c>
      <c r="G49" s="401">
        <v>5.331</v>
      </c>
      <c r="H49" s="108"/>
      <c r="I49" s="290">
        <f t="shared" si="2"/>
        <v>150.34543583713068</v>
      </c>
      <c r="J49" s="289">
        <f t="shared" si="2"/>
        <v>61.73891138573278</v>
      </c>
      <c r="K49" s="288">
        <f t="shared" si="2"/>
        <v>109.38704028021016</v>
      </c>
      <c r="L49" s="290">
        <f t="shared" si="2"/>
        <v>218.83732319304005</v>
      </c>
      <c r="M49" s="290">
        <f t="shared" si="2"/>
        <v>114.20308483290489</v>
      </c>
    </row>
    <row r="50" spans="1:13" s="45" customFormat="1" ht="15">
      <c r="A50" s="104">
        <v>1999</v>
      </c>
      <c r="C50" s="106">
        <v>20700</v>
      </c>
      <c r="D50" s="184">
        <v>455</v>
      </c>
      <c r="E50" s="101">
        <v>64.88</v>
      </c>
      <c r="F50" s="110">
        <v>15.941</v>
      </c>
      <c r="G50" s="404">
        <v>5.327</v>
      </c>
      <c r="I50" s="290">
        <f t="shared" si="2"/>
        <v>152.13876231074525</v>
      </c>
      <c r="J50" s="288">
        <f t="shared" si="2"/>
        <v>66.25284122761418</v>
      </c>
      <c r="K50" s="288">
        <f t="shared" si="2"/>
        <v>113.62521891418562</v>
      </c>
      <c r="L50" s="290">
        <f t="shared" si="2"/>
        <v>229.61138478379857</v>
      </c>
      <c r="M50" s="290">
        <f t="shared" si="2"/>
        <v>114.11739502999143</v>
      </c>
    </row>
    <row r="51" spans="1:13" s="45" customFormat="1" ht="15">
      <c r="A51" s="104">
        <v>2000</v>
      </c>
      <c r="C51" s="106">
        <v>20566.003</v>
      </c>
      <c r="D51" s="184">
        <v>458</v>
      </c>
      <c r="E51" s="111">
        <v>64.79</v>
      </c>
      <c r="F51" s="110">
        <v>16.787</v>
      </c>
      <c r="G51" s="404">
        <v>5.294</v>
      </c>
      <c r="I51" s="290">
        <f t="shared" si="2"/>
        <v>151.1539247390857</v>
      </c>
      <c r="J51" s="288">
        <f t="shared" si="2"/>
        <v>66.68967314779626</v>
      </c>
      <c r="K51" s="288">
        <f t="shared" si="2"/>
        <v>113.4676007005254</v>
      </c>
      <c r="L51" s="290">
        <f t="shared" si="2"/>
        <v>241.79702128885427</v>
      </c>
      <c r="M51" s="290">
        <f t="shared" si="2"/>
        <v>113.41045415595543</v>
      </c>
    </row>
    <row r="52" spans="1:13" s="45" customFormat="1" ht="15">
      <c r="A52" s="104">
        <v>2001</v>
      </c>
      <c r="C52" s="106">
        <v>20977</v>
      </c>
      <c r="D52" s="184">
        <v>466</v>
      </c>
      <c r="E52" s="111">
        <v>64.57</v>
      </c>
      <c r="F52" s="168">
        <v>18.081</v>
      </c>
      <c r="G52" s="405">
        <v>5.304</v>
      </c>
      <c r="H52" s="106"/>
      <c r="I52" s="290">
        <f t="shared" si="2"/>
        <v>154.17462884021757</v>
      </c>
      <c r="J52" s="288">
        <f t="shared" si="2"/>
        <v>67.85455826828178</v>
      </c>
      <c r="K52" s="290">
        <f t="shared" si="2"/>
        <v>113.08231173380034</v>
      </c>
      <c r="L52" s="290">
        <f t="shared" si="2"/>
        <v>260.4355716878403</v>
      </c>
      <c r="M52" s="290">
        <f t="shared" si="2"/>
        <v>113.62467866323908</v>
      </c>
    </row>
    <row r="53" spans="1:13" s="45" customFormat="1" ht="15">
      <c r="A53" s="104">
        <v>2002</v>
      </c>
      <c r="C53" s="106">
        <v>21760.137</v>
      </c>
      <c r="D53" s="184">
        <v>471</v>
      </c>
      <c r="E53" s="111">
        <v>61.36</v>
      </c>
      <c r="F53" s="168">
        <v>19.783</v>
      </c>
      <c r="G53" s="405">
        <v>5.365</v>
      </c>
      <c r="H53" s="106"/>
      <c r="I53" s="290">
        <f t="shared" si="2"/>
        <v>159.93044980155813</v>
      </c>
      <c r="J53" s="290">
        <f t="shared" si="2"/>
        <v>68.58261146858523</v>
      </c>
      <c r="K53" s="290">
        <f t="shared" si="2"/>
        <v>107.46059544658493</v>
      </c>
      <c r="L53" s="290">
        <f t="shared" si="2"/>
        <v>284.9508829545127</v>
      </c>
      <c r="M53" s="290">
        <f t="shared" si="2"/>
        <v>114.93144815766925</v>
      </c>
    </row>
    <row r="54" spans="1:13" s="45" customFormat="1" ht="15">
      <c r="A54" s="104">
        <v>2003</v>
      </c>
      <c r="C54" s="106">
        <v>21921.515</v>
      </c>
      <c r="D54" s="184">
        <v>478</v>
      </c>
      <c r="E54" s="111">
        <v>66.05</v>
      </c>
      <c r="F54" s="168">
        <v>21.084</v>
      </c>
      <c r="G54" s="405">
        <v>5.721</v>
      </c>
      <c r="H54" s="106"/>
      <c r="I54" s="290">
        <f>C54/C$36*100</f>
        <v>161.11652947229163</v>
      </c>
      <c r="J54" s="290">
        <f t="shared" si="2"/>
        <v>69.60188594901007</v>
      </c>
      <c r="K54" s="290">
        <f t="shared" si="2"/>
        <v>115.6742556917688</v>
      </c>
      <c r="L54" s="290">
        <f t="shared" si="2"/>
        <v>303.69026013309133</v>
      </c>
      <c r="M54" s="290">
        <f t="shared" si="2"/>
        <v>122.55784061696657</v>
      </c>
    </row>
    <row r="55" spans="1:13" s="45" customFormat="1" ht="15">
      <c r="A55" s="104">
        <v>2004</v>
      </c>
      <c r="C55" s="106">
        <v>22307.81</v>
      </c>
      <c r="D55" s="184">
        <v>479</v>
      </c>
      <c r="E55" s="312">
        <v>72.92</v>
      </c>
      <c r="F55" s="168">
        <v>22.554746</v>
      </c>
      <c r="G55" s="405">
        <v>5.921</v>
      </c>
      <c r="H55" s="106"/>
      <c r="I55" s="290">
        <f>C55/C$36*100</f>
        <v>163.95568131706602</v>
      </c>
      <c r="J55" s="290">
        <f t="shared" si="2"/>
        <v>69.74749658907075</v>
      </c>
      <c r="K55" s="290">
        <f t="shared" si="2"/>
        <v>127.70577933450087</v>
      </c>
      <c r="L55" s="290">
        <f t="shared" si="2"/>
        <v>324.87462910148935</v>
      </c>
      <c r="M55" s="290">
        <f t="shared" si="2"/>
        <v>126.84233076263925</v>
      </c>
    </row>
    <row r="56" spans="1:13" s="45" customFormat="1" ht="15">
      <c r="A56" s="104">
        <v>2005</v>
      </c>
      <c r="C56" s="106">
        <v>22060</v>
      </c>
      <c r="D56" s="184">
        <v>477</v>
      </c>
      <c r="E56" s="312">
        <v>78.1</v>
      </c>
      <c r="F56" s="332">
        <v>23.795</v>
      </c>
      <c r="G56" s="405">
        <v>5.971</v>
      </c>
      <c r="H56" s="106"/>
      <c r="I56" s="290">
        <f>C56/C$36*100</f>
        <v>162.13435249154784</v>
      </c>
      <c r="J56" s="290">
        <f t="shared" si="2"/>
        <v>69.45627530894937</v>
      </c>
      <c r="K56" s="290">
        <f t="shared" si="2"/>
        <v>136.77758318739052</v>
      </c>
      <c r="L56" s="290">
        <f t="shared" si="2"/>
        <v>342.7390314867629</v>
      </c>
      <c r="M56" s="290">
        <f t="shared" si="2"/>
        <v>127.91345329905741</v>
      </c>
    </row>
    <row r="57" spans="1:13" s="45" customFormat="1" ht="15">
      <c r="A57" s="104">
        <v>2006</v>
      </c>
      <c r="C57" s="184">
        <v>22610</v>
      </c>
      <c r="D57" s="184">
        <v>482</v>
      </c>
      <c r="E57" s="312" t="s">
        <v>17</v>
      </c>
      <c r="F57" s="332">
        <v>24.44</v>
      </c>
      <c r="G57" s="405">
        <v>6.02</v>
      </c>
      <c r="H57" s="106"/>
      <c r="I57" s="290">
        <f>C57/C$36*100</f>
        <v>166.176686755843</v>
      </c>
      <c r="J57" s="290">
        <f t="shared" si="2"/>
        <v>70.18432850925282</v>
      </c>
      <c r="K57" s="290" t="s">
        <v>17</v>
      </c>
      <c r="L57" s="290">
        <f t="shared" si="2"/>
        <v>352.0294990349437</v>
      </c>
      <c r="M57" s="290">
        <f t="shared" si="2"/>
        <v>128.9631533847472</v>
      </c>
    </row>
    <row r="58" spans="1:13" s="45" customFormat="1" ht="15.75" thickBot="1">
      <c r="A58" s="104">
        <v>2007</v>
      </c>
      <c r="C58" s="184">
        <v>22392</v>
      </c>
      <c r="D58" s="184" t="s">
        <v>17</v>
      </c>
      <c r="E58" s="312" t="s">
        <v>17</v>
      </c>
      <c r="F58" s="332">
        <v>25.13</v>
      </c>
      <c r="G58" s="406">
        <v>6.012</v>
      </c>
      <c r="H58" s="106"/>
      <c r="I58" s="290">
        <f>C58/C$36*100</f>
        <v>164.57445244744966</v>
      </c>
      <c r="J58" s="290" t="s">
        <v>17</v>
      </c>
      <c r="K58" s="290" t="s">
        <v>17</v>
      </c>
      <c r="L58" s="290">
        <f t="shared" si="2"/>
        <v>361.9681387376487</v>
      </c>
      <c r="M58" s="290">
        <f t="shared" si="2"/>
        <v>128.79177377892032</v>
      </c>
    </row>
    <row r="59" spans="1:13" ht="12.75">
      <c r="A59" s="273"/>
      <c r="B59" s="273"/>
      <c r="C59" s="273"/>
      <c r="D59" s="273"/>
      <c r="E59" s="273"/>
      <c r="F59" s="273"/>
      <c r="G59" s="273"/>
      <c r="H59" s="273"/>
      <c r="I59" s="273"/>
      <c r="J59" s="273"/>
      <c r="K59" s="273"/>
      <c r="L59" s="273"/>
      <c r="M59" s="273"/>
    </row>
    <row r="60" ht="12.75">
      <c r="A60" s="8" t="s">
        <v>189</v>
      </c>
    </row>
    <row r="61" ht="12.75">
      <c r="A61" s="115" t="s">
        <v>190</v>
      </c>
    </row>
    <row r="62" ht="12.75">
      <c r="A62" s="8" t="s">
        <v>294</v>
      </c>
    </row>
    <row r="63" ht="12.75">
      <c r="A63" s="8" t="s">
        <v>295</v>
      </c>
    </row>
    <row r="64" ht="12.75">
      <c r="A64" s="8" t="s">
        <v>105</v>
      </c>
    </row>
    <row r="65" ht="12.75">
      <c r="A65" s="8" t="s">
        <v>272</v>
      </c>
    </row>
    <row r="66" ht="12.75">
      <c r="A66" s="8" t="s">
        <v>188</v>
      </c>
    </row>
    <row r="67" ht="12.75">
      <c r="A67" s="8" t="s">
        <v>187</v>
      </c>
    </row>
    <row r="68" ht="66" customHeight="1"/>
    <row r="69" ht="15">
      <c r="K69" s="70"/>
    </row>
    <row r="71" ht="15">
      <c r="F71" s="46"/>
    </row>
    <row r="72" ht="15">
      <c r="F72" s="46"/>
    </row>
    <row r="73" ht="15">
      <c r="F73" s="46"/>
    </row>
    <row r="74" ht="15">
      <c r="F74" s="46"/>
    </row>
    <row r="75" ht="15">
      <c r="F75" s="46"/>
    </row>
    <row r="76" ht="15">
      <c r="F76" s="46"/>
    </row>
    <row r="77" ht="15">
      <c r="F77" s="296"/>
    </row>
    <row r="78" ht="15">
      <c r="F78" s="296"/>
    </row>
    <row r="79" ht="15">
      <c r="F79" s="296"/>
    </row>
    <row r="80" ht="15">
      <c r="F80" s="296"/>
    </row>
    <row r="81" ht="15">
      <c r="F81" s="296"/>
    </row>
  </sheetData>
  <printOptions/>
  <pageMargins left="0.7480314960629921" right="0.7480314960629921" top="0.7874015748031497" bottom="0.74" header="0.5118110236220472" footer="0.5118110236220472"/>
  <pageSetup fitToHeight="1" fitToWidth="1"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Q75"/>
  <sheetViews>
    <sheetView zoomScale="75" zoomScaleNormal="75" workbookViewId="0" topLeftCell="A1">
      <selection activeCell="A1" sqref="A1"/>
    </sheetView>
  </sheetViews>
  <sheetFormatPr defaultColWidth="8.88671875" defaultRowHeight="15"/>
  <cols>
    <col min="1" max="1" width="6.88671875" style="0" customWidth="1"/>
    <col min="2" max="2" width="2.5546875" style="0" customWidth="1"/>
    <col min="3" max="8" width="6.77734375" style="0" customWidth="1"/>
    <col min="9" max="9" width="2.99609375" style="0" customWidth="1"/>
    <col min="10" max="14" width="6.77734375" style="0" customWidth="1"/>
    <col min="15" max="15" width="7.77734375" style="0" customWidth="1"/>
    <col min="16" max="16" width="24.5546875" style="0" customWidth="1"/>
    <col min="17" max="17" width="10.3359375" style="0" customWidth="1"/>
  </cols>
  <sheetData>
    <row r="1" ht="21">
      <c r="A1" s="87" t="s">
        <v>106</v>
      </c>
    </row>
    <row r="2" ht="18">
      <c r="A2" s="87"/>
    </row>
    <row r="3" spans="1:2" ht="18">
      <c r="A3" s="87"/>
      <c r="B3" s="116" t="s">
        <v>107</v>
      </c>
    </row>
    <row r="4" spans="1:15" ht="21.75" customHeight="1" thickBot="1">
      <c r="A4" s="117"/>
      <c r="B4" s="117"/>
      <c r="C4" s="117"/>
      <c r="D4" s="117"/>
      <c r="E4" s="117"/>
      <c r="F4" s="117"/>
      <c r="G4" s="117"/>
      <c r="H4" s="117"/>
      <c r="I4" s="117"/>
      <c r="J4" s="117"/>
      <c r="K4" s="117"/>
      <c r="L4" s="117"/>
      <c r="M4" s="117"/>
      <c r="N4" s="117"/>
      <c r="O4" s="117"/>
    </row>
    <row r="5" spans="1:15" ht="15">
      <c r="A5" s="118" t="s">
        <v>108</v>
      </c>
      <c r="B5" s="119"/>
      <c r="C5" s="120" t="s">
        <v>40</v>
      </c>
      <c r="D5" s="120" t="s">
        <v>86</v>
      </c>
      <c r="E5" s="120" t="s">
        <v>109</v>
      </c>
      <c r="F5" s="120" t="s">
        <v>110</v>
      </c>
      <c r="G5" s="120" t="s">
        <v>111</v>
      </c>
      <c r="H5" s="387" t="s">
        <v>112</v>
      </c>
      <c r="I5" s="2"/>
      <c r="J5" s="120" t="s">
        <v>40</v>
      </c>
      <c r="K5" s="120" t="s">
        <v>86</v>
      </c>
      <c r="L5" s="120" t="s">
        <v>109</v>
      </c>
      <c r="M5" s="120" t="s">
        <v>110</v>
      </c>
      <c r="N5" s="120" t="s">
        <v>111</v>
      </c>
      <c r="O5" s="121" t="s">
        <v>353</v>
      </c>
    </row>
    <row r="6" spans="1:15" ht="15">
      <c r="A6" s="119"/>
      <c r="B6" s="119"/>
      <c r="C6" s="121"/>
      <c r="D6" s="121"/>
      <c r="E6" s="122" t="s">
        <v>113</v>
      </c>
      <c r="F6" s="122" t="s">
        <v>114</v>
      </c>
      <c r="G6" s="122" t="s">
        <v>115</v>
      </c>
      <c r="H6" s="388"/>
      <c r="I6" s="2"/>
      <c r="J6" s="121"/>
      <c r="K6" s="121"/>
      <c r="L6" s="122" t="s">
        <v>113</v>
      </c>
      <c r="M6" s="122" t="s">
        <v>114</v>
      </c>
      <c r="N6" s="122" t="s">
        <v>115</v>
      </c>
      <c r="O6" s="121"/>
    </row>
    <row r="7" spans="1:15" ht="15">
      <c r="A7" s="119"/>
      <c r="B7" s="119"/>
      <c r="C7" s="121"/>
      <c r="D7" s="121"/>
      <c r="E7" s="122" t="s">
        <v>116</v>
      </c>
      <c r="F7" s="122" t="s">
        <v>113</v>
      </c>
      <c r="G7" s="122" t="s">
        <v>117</v>
      </c>
      <c r="H7" s="388"/>
      <c r="I7" s="2"/>
      <c r="J7" s="121"/>
      <c r="K7" s="121"/>
      <c r="L7" s="122" t="s">
        <v>116</v>
      </c>
      <c r="M7" s="122" t="s">
        <v>113</v>
      </c>
      <c r="N7" s="122" t="s">
        <v>117</v>
      </c>
      <c r="O7" s="121"/>
    </row>
    <row r="8" spans="1:15" ht="15">
      <c r="A8" s="119"/>
      <c r="B8" s="119"/>
      <c r="C8" s="121"/>
      <c r="D8" s="121"/>
      <c r="E8" s="122"/>
      <c r="F8" s="122" t="s">
        <v>116</v>
      </c>
      <c r="G8" s="122"/>
      <c r="H8" s="388"/>
      <c r="I8" s="2"/>
      <c r="J8" s="121"/>
      <c r="K8" s="121"/>
      <c r="L8" s="122"/>
      <c r="M8" s="122"/>
      <c r="N8" s="122"/>
      <c r="O8" s="121"/>
    </row>
    <row r="9" spans="1:15" ht="15">
      <c r="A9" s="119"/>
      <c r="B9" s="119"/>
      <c r="C9" s="123" t="s">
        <v>118</v>
      </c>
      <c r="D9" s="123" t="s">
        <v>118</v>
      </c>
      <c r="E9" s="124" t="s">
        <v>119</v>
      </c>
      <c r="F9" s="123" t="s">
        <v>118</v>
      </c>
      <c r="G9" s="123" t="s">
        <v>118</v>
      </c>
      <c r="H9" s="389" t="s">
        <v>119</v>
      </c>
      <c r="I9" s="2"/>
      <c r="J9" s="123" t="s">
        <v>118</v>
      </c>
      <c r="K9" s="123" t="s">
        <v>118</v>
      </c>
      <c r="L9" s="124" t="s">
        <v>119</v>
      </c>
      <c r="M9" s="123" t="s">
        <v>118</v>
      </c>
      <c r="N9" s="123" t="s">
        <v>118</v>
      </c>
      <c r="O9" s="124" t="s">
        <v>119</v>
      </c>
    </row>
    <row r="10" spans="1:15" ht="15.75" thickBot="1">
      <c r="A10" s="125"/>
      <c r="B10" s="125"/>
      <c r="C10" s="126" t="s">
        <v>29</v>
      </c>
      <c r="D10" s="126" t="s">
        <v>29</v>
      </c>
      <c r="E10" s="126" t="s">
        <v>120</v>
      </c>
      <c r="F10" s="126" t="s">
        <v>29</v>
      </c>
      <c r="G10" s="126" t="s">
        <v>29</v>
      </c>
      <c r="H10" s="390" t="s">
        <v>120</v>
      </c>
      <c r="I10" s="127"/>
      <c r="J10" s="126" t="s">
        <v>29</v>
      </c>
      <c r="K10" s="126" t="s">
        <v>29</v>
      </c>
      <c r="L10" s="126" t="s">
        <v>120</v>
      </c>
      <c r="M10" s="126" t="s">
        <v>29</v>
      </c>
      <c r="N10" s="126" t="s">
        <v>29</v>
      </c>
      <c r="O10" s="126" t="s">
        <v>120</v>
      </c>
    </row>
    <row r="11" spans="1:15" ht="15">
      <c r="A11" s="128"/>
      <c r="B11" s="128"/>
      <c r="C11" s="129"/>
      <c r="D11" s="129"/>
      <c r="E11" s="129"/>
      <c r="F11" s="129"/>
      <c r="G11" s="129"/>
      <c r="H11" s="391"/>
      <c r="I11" s="129"/>
      <c r="J11" s="129"/>
      <c r="K11" s="129"/>
      <c r="L11" s="129"/>
      <c r="M11" s="129"/>
      <c r="N11" s="129"/>
      <c r="O11" s="129"/>
    </row>
    <row r="12" spans="3:15" ht="15">
      <c r="C12" s="2"/>
      <c r="D12" s="2"/>
      <c r="E12" s="2"/>
      <c r="F12" s="2"/>
      <c r="G12" s="2"/>
      <c r="H12" s="392" t="s">
        <v>121</v>
      </c>
      <c r="I12" s="2"/>
      <c r="J12" s="2"/>
      <c r="K12" s="2"/>
      <c r="L12" s="2"/>
      <c r="M12" s="2"/>
      <c r="N12" s="130"/>
      <c r="O12" s="130" t="s">
        <v>122</v>
      </c>
    </row>
    <row r="13" spans="1:15" ht="15">
      <c r="A13" s="94">
        <v>1960</v>
      </c>
      <c r="B13" s="119"/>
      <c r="C13" s="2" t="s">
        <v>17</v>
      </c>
      <c r="D13" s="21">
        <v>29.8</v>
      </c>
      <c r="E13" s="131" t="s">
        <v>17</v>
      </c>
      <c r="F13" s="132" t="s">
        <v>17</v>
      </c>
      <c r="G13" s="131" t="s">
        <v>17</v>
      </c>
      <c r="H13" s="393" t="s">
        <v>17</v>
      </c>
      <c r="I13" s="2"/>
      <c r="J13" s="2" t="s">
        <v>17</v>
      </c>
      <c r="K13" s="288">
        <f aca="true" t="shared" si="0" ref="K13:K27">(D13/D$38)*100</f>
        <v>248.33333333333334</v>
      </c>
      <c r="L13" s="2" t="s">
        <v>17</v>
      </c>
      <c r="M13" s="132" t="s">
        <v>17</v>
      </c>
      <c r="N13" s="2" t="s">
        <v>17</v>
      </c>
      <c r="O13" s="2" t="s">
        <v>17</v>
      </c>
    </row>
    <row r="14" spans="1:15" ht="15">
      <c r="A14" s="94">
        <v>1961</v>
      </c>
      <c r="B14" s="119"/>
      <c r="C14" s="2" t="s">
        <v>17</v>
      </c>
      <c r="D14" s="21">
        <v>28.1</v>
      </c>
      <c r="E14" s="131" t="s">
        <v>17</v>
      </c>
      <c r="F14" s="132" t="s">
        <v>17</v>
      </c>
      <c r="G14" s="131" t="s">
        <v>17</v>
      </c>
      <c r="H14" s="393" t="s">
        <v>17</v>
      </c>
      <c r="I14" s="2"/>
      <c r="J14" s="2" t="s">
        <v>17</v>
      </c>
      <c r="K14" s="288">
        <f t="shared" si="0"/>
        <v>234.16666666666669</v>
      </c>
      <c r="L14" s="2" t="s">
        <v>17</v>
      </c>
      <c r="M14" s="132" t="s">
        <v>17</v>
      </c>
      <c r="N14" s="2" t="s">
        <v>17</v>
      </c>
      <c r="O14" s="2" t="s">
        <v>17</v>
      </c>
    </row>
    <row r="15" spans="1:15" ht="15">
      <c r="A15" s="94">
        <v>1962</v>
      </c>
      <c r="B15" s="119"/>
      <c r="C15" s="2" t="s">
        <v>17</v>
      </c>
      <c r="D15" s="21">
        <v>24.7</v>
      </c>
      <c r="E15" s="131" t="s">
        <v>17</v>
      </c>
      <c r="F15" s="132" t="s">
        <v>17</v>
      </c>
      <c r="G15" s="131" t="s">
        <v>17</v>
      </c>
      <c r="H15" s="393" t="s">
        <v>17</v>
      </c>
      <c r="I15" s="2"/>
      <c r="J15" s="2" t="s">
        <v>17</v>
      </c>
      <c r="K15" s="288">
        <f t="shared" si="0"/>
        <v>205.83333333333331</v>
      </c>
      <c r="L15" s="2" t="s">
        <v>17</v>
      </c>
      <c r="M15" s="132" t="s">
        <v>17</v>
      </c>
      <c r="N15" s="2" t="s">
        <v>17</v>
      </c>
      <c r="O15" s="2" t="s">
        <v>17</v>
      </c>
    </row>
    <row r="16" spans="1:15" ht="15">
      <c r="A16" s="94">
        <v>1963</v>
      </c>
      <c r="B16" s="119"/>
      <c r="C16" s="2" t="s">
        <v>17</v>
      </c>
      <c r="D16" s="21">
        <v>24.6</v>
      </c>
      <c r="E16" s="131" t="s">
        <v>17</v>
      </c>
      <c r="F16" s="132" t="s">
        <v>17</v>
      </c>
      <c r="G16" s="131" t="s">
        <v>17</v>
      </c>
      <c r="H16" s="393" t="s">
        <v>17</v>
      </c>
      <c r="I16" s="2"/>
      <c r="J16" s="2" t="s">
        <v>17</v>
      </c>
      <c r="K16" s="288">
        <f t="shared" si="0"/>
        <v>205.00000000000003</v>
      </c>
      <c r="L16" s="2" t="s">
        <v>17</v>
      </c>
      <c r="M16" s="132" t="s">
        <v>17</v>
      </c>
      <c r="N16" s="2" t="s">
        <v>17</v>
      </c>
      <c r="O16" s="2" t="s">
        <v>17</v>
      </c>
    </row>
    <row r="17" spans="1:15" ht="15">
      <c r="A17" s="94">
        <v>1964</v>
      </c>
      <c r="B17" s="119"/>
      <c r="C17" s="2" t="s">
        <v>17</v>
      </c>
      <c r="D17" s="21">
        <v>25.4</v>
      </c>
      <c r="E17" s="131" t="s">
        <v>17</v>
      </c>
      <c r="F17" s="132" t="s">
        <v>17</v>
      </c>
      <c r="G17" s="131" t="s">
        <v>17</v>
      </c>
      <c r="H17" s="393" t="s">
        <v>17</v>
      </c>
      <c r="I17" s="2"/>
      <c r="J17" s="2" t="s">
        <v>17</v>
      </c>
      <c r="K17" s="288">
        <f t="shared" si="0"/>
        <v>211.66666666666666</v>
      </c>
      <c r="L17" s="2" t="s">
        <v>17</v>
      </c>
      <c r="M17" s="132" t="s">
        <v>17</v>
      </c>
      <c r="N17" s="2" t="s">
        <v>17</v>
      </c>
      <c r="O17" s="2" t="s">
        <v>17</v>
      </c>
    </row>
    <row r="18" spans="1:15" ht="15">
      <c r="A18" s="94">
        <v>1965</v>
      </c>
      <c r="B18" s="119"/>
      <c r="C18" s="2" t="s">
        <v>17</v>
      </c>
      <c r="D18" s="21">
        <v>24.3</v>
      </c>
      <c r="E18" s="131" t="s">
        <v>17</v>
      </c>
      <c r="F18" s="132" t="s">
        <v>17</v>
      </c>
      <c r="G18" s="131" t="s">
        <v>17</v>
      </c>
      <c r="H18" s="393" t="s">
        <v>17</v>
      </c>
      <c r="I18" s="2"/>
      <c r="J18" s="2" t="s">
        <v>17</v>
      </c>
      <c r="K18" s="288">
        <f t="shared" si="0"/>
        <v>202.5</v>
      </c>
      <c r="L18" s="2" t="s">
        <v>17</v>
      </c>
      <c r="M18" s="132" t="s">
        <v>17</v>
      </c>
      <c r="N18" s="2" t="s">
        <v>17</v>
      </c>
      <c r="O18" s="2" t="s">
        <v>17</v>
      </c>
    </row>
    <row r="19" spans="1:15" ht="15">
      <c r="A19" s="94">
        <v>1966</v>
      </c>
      <c r="B19" s="119"/>
      <c r="C19" s="2" t="s">
        <v>17</v>
      </c>
      <c r="D19" s="21">
        <v>21.4</v>
      </c>
      <c r="E19" s="131" t="s">
        <v>17</v>
      </c>
      <c r="F19" s="132" t="s">
        <v>17</v>
      </c>
      <c r="G19" s="131" t="s">
        <v>17</v>
      </c>
      <c r="H19" s="393" t="s">
        <v>17</v>
      </c>
      <c r="I19" s="2"/>
      <c r="J19" s="2" t="s">
        <v>17</v>
      </c>
      <c r="K19" s="288">
        <f t="shared" si="0"/>
        <v>178.33333333333331</v>
      </c>
      <c r="L19" s="2" t="s">
        <v>17</v>
      </c>
      <c r="M19" s="132" t="s">
        <v>17</v>
      </c>
      <c r="N19" s="2" t="s">
        <v>17</v>
      </c>
      <c r="O19" s="2" t="s">
        <v>17</v>
      </c>
    </row>
    <row r="20" spans="1:15" ht="15">
      <c r="A20" s="94">
        <v>1967</v>
      </c>
      <c r="B20" s="119"/>
      <c r="C20" s="2" t="s">
        <v>17</v>
      </c>
      <c r="D20" s="21">
        <v>20</v>
      </c>
      <c r="E20" s="131" t="s">
        <v>17</v>
      </c>
      <c r="F20" s="132" t="s">
        <v>17</v>
      </c>
      <c r="G20" s="131" t="s">
        <v>17</v>
      </c>
      <c r="H20" s="393" t="s">
        <v>17</v>
      </c>
      <c r="I20" s="2"/>
      <c r="J20" s="2" t="s">
        <v>17</v>
      </c>
      <c r="K20" s="288">
        <f t="shared" si="0"/>
        <v>166.66666666666669</v>
      </c>
      <c r="L20" s="2" t="s">
        <v>17</v>
      </c>
      <c r="M20" s="132" t="s">
        <v>17</v>
      </c>
      <c r="N20" s="2" t="s">
        <v>17</v>
      </c>
      <c r="O20" s="2" t="s">
        <v>17</v>
      </c>
    </row>
    <row r="21" spans="1:15" ht="15">
      <c r="A21" s="133">
        <v>1968</v>
      </c>
      <c r="B21" s="119"/>
      <c r="C21" s="2" t="s">
        <v>17</v>
      </c>
      <c r="D21" s="21">
        <v>20.9</v>
      </c>
      <c r="E21" s="131" t="s">
        <v>17</v>
      </c>
      <c r="F21" s="132" t="s">
        <v>17</v>
      </c>
      <c r="G21" s="131" t="s">
        <v>17</v>
      </c>
      <c r="H21" s="393" t="s">
        <v>17</v>
      </c>
      <c r="I21" s="2"/>
      <c r="J21" s="2" t="s">
        <v>17</v>
      </c>
      <c r="K21" s="288">
        <f t="shared" si="0"/>
        <v>174.16666666666666</v>
      </c>
      <c r="L21" s="2" t="s">
        <v>17</v>
      </c>
      <c r="M21" s="132" t="s">
        <v>17</v>
      </c>
      <c r="N21" s="2" t="s">
        <v>17</v>
      </c>
      <c r="O21" s="2" t="s">
        <v>17</v>
      </c>
    </row>
    <row r="22" spans="1:15" ht="15">
      <c r="A22" s="94">
        <v>1969</v>
      </c>
      <c r="B22" s="119"/>
      <c r="C22" s="2" t="s">
        <v>17</v>
      </c>
      <c r="D22" s="21">
        <v>21.1</v>
      </c>
      <c r="E22" s="131" t="s">
        <v>17</v>
      </c>
      <c r="F22" s="132" t="s">
        <v>17</v>
      </c>
      <c r="G22" s="131" t="s">
        <v>17</v>
      </c>
      <c r="H22" s="393" t="s">
        <v>17</v>
      </c>
      <c r="I22" s="2"/>
      <c r="J22" s="2" t="s">
        <v>17</v>
      </c>
      <c r="K22" s="288">
        <f t="shared" si="0"/>
        <v>175.83333333333334</v>
      </c>
      <c r="L22" s="2" t="s">
        <v>17</v>
      </c>
      <c r="M22" s="132" t="s">
        <v>17</v>
      </c>
      <c r="N22" s="2" t="s">
        <v>17</v>
      </c>
      <c r="O22" s="2" t="s">
        <v>17</v>
      </c>
    </row>
    <row r="23" spans="1:15" ht="15">
      <c r="A23" s="94">
        <v>1970</v>
      </c>
      <c r="B23" s="119"/>
      <c r="C23" s="2" t="s">
        <v>17</v>
      </c>
      <c r="D23" s="21">
        <v>20.8</v>
      </c>
      <c r="E23" s="131" t="s">
        <v>17</v>
      </c>
      <c r="F23" s="132" t="s">
        <v>17</v>
      </c>
      <c r="G23" s="131" t="s">
        <v>17</v>
      </c>
      <c r="H23" s="393" t="s">
        <v>17</v>
      </c>
      <c r="I23" s="2"/>
      <c r="J23" s="2" t="s">
        <v>17</v>
      </c>
      <c r="K23" s="288">
        <f t="shared" si="0"/>
        <v>173.33333333333334</v>
      </c>
      <c r="L23" s="2" t="s">
        <v>17</v>
      </c>
      <c r="M23" s="132" t="s">
        <v>17</v>
      </c>
      <c r="N23" s="2" t="s">
        <v>17</v>
      </c>
      <c r="O23" s="2" t="s">
        <v>17</v>
      </c>
    </row>
    <row r="24" spans="1:15" ht="15">
      <c r="A24" s="94">
        <v>1971</v>
      </c>
      <c r="B24" s="119"/>
      <c r="C24" s="2" t="s">
        <v>17</v>
      </c>
      <c r="D24" s="21">
        <v>20</v>
      </c>
      <c r="E24" s="131" t="s">
        <v>17</v>
      </c>
      <c r="F24" s="132" t="s">
        <v>17</v>
      </c>
      <c r="G24" s="131" t="s">
        <v>17</v>
      </c>
      <c r="H24" s="393" t="s">
        <v>17</v>
      </c>
      <c r="I24" s="2"/>
      <c r="J24" s="2" t="s">
        <v>17</v>
      </c>
      <c r="K24" s="288">
        <f t="shared" si="0"/>
        <v>166.66666666666669</v>
      </c>
      <c r="L24" s="2" t="s">
        <v>17</v>
      </c>
      <c r="M24" s="132" t="s">
        <v>17</v>
      </c>
      <c r="N24" s="2" t="s">
        <v>17</v>
      </c>
      <c r="O24" s="2" t="s">
        <v>17</v>
      </c>
    </row>
    <row r="25" spans="1:15" ht="15">
      <c r="A25" s="94">
        <v>1972</v>
      </c>
      <c r="B25" s="119"/>
      <c r="C25" s="2" t="s">
        <v>17</v>
      </c>
      <c r="D25" s="21">
        <v>18.1</v>
      </c>
      <c r="E25" s="131" t="s">
        <v>17</v>
      </c>
      <c r="F25" s="132" t="s">
        <v>17</v>
      </c>
      <c r="G25" s="131" t="s">
        <v>17</v>
      </c>
      <c r="H25" s="393" t="s">
        <v>17</v>
      </c>
      <c r="I25" s="2"/>
      <c r="J25" s="2" t="s">
        <v>17</v>
      </c>
      <c r="K25" s="288">
        <f t="shared" si="0"/>
        <v>150.83333333333334</v>
      </c>
      <c r="L25" s="2" t="s">
        <v>17</v>
      </c>
      <c r="M25" s="132" t="s">
        <v>17</v>
      </c>
      <c r="N25" s="2" t="s">
        <v>17</v>
      </c>
      <c r="O25" s="2" t="s">
        <v>17</v>
      </c>
    </row>
    <row r="26" spans="1:15" ht="15">
      <c r="A26" s="94">
        <v>1973</v>
      </c>
      <c r="B26" s="119"/>
      <c r="C26" s="2" t="s">
        <v>17</v>
      </c>
      <c r="D26" s="21">
        <v>19.3</v>
      </c>
      <c r="E26" s="21">
        <v>5.7</v>
      </c>
      <c r="F26" s="132" t="s">
        <v>17</v>
      </c>
      <c r="G26" s="131" t="s">
        <v>17</v>
      </c>
      <c r="H26" s="394">
        <v>8</v>
      </c>
      <c r="I26" s="2"/>
      <c r="J26" s="2" t="s">
        <v>17</v>
      </c>
      <c r="K26" s="288">
        <f t="shared" si="0"/>
        <v>160.83333333333334</v>
      </c>
      <c r="L26" s="290">
        <f aca="true" t="shared" si="1" ref="L26:L59">E26/E$38*100</f>
        <v>16.618075801749274</v>
      </c>
      <c r="M26" s="132" t="s">
        <v>17</v>
      </c>
      <c r="N26" s="2" t="s">
        <v>17</v>
      </c>
      <c r="O26" s="290">
        <f aca="true" t="shared" si="2" ref="O26:O50">H26/H$38*100</f>
        <v>26.845637583892618</v>
      </c>
    </row>
    <row r="27" spans="1:15" ht="15">
      <c r="A27" s="94">
        <v>1974</v>
      </c>
      <c r="B27" s="119"/>
      <c r="C27" s="21">
        <v>160.7</v>
      </c>
      <c r="D27" s="21">
        <v>17.9</v>
      </c>
      <c r="E27" s="21">
        <v>5.7</v>
      </c>
      <c r="F27" s="132" t="s">
        <v>17</v>
      </c>
      <c r="G27" s="131" t="s">
        <v>17</v>
      </c>
      <c r="H27" s="394">
        <v>7.5</v>
      </c>
      <c r="I27" s="2"/>
      <c r="J27" s="288">
        <f aca="true" t="shared" si="3" ref="J27:K50">C27/C$38*100</f>
        <v>123.14176245210726</v>
      </c>
      <c r="K27" s="288">
        <f t="shared" si="0"/>
        <v>149.16666666666666</v>
      </c>
      <c r="L27" s="290">
        <f t="shared" si="1"/>
        <v>16.618075801749274</v>
      </c>
      <c r="M27" s="132" t="s">
        <v>17</v>
      </c>
      <c r="N27" s="2" t="s">
        <v>17</v>
      </c>
      <c r="O27" s="290">
        <f t="shared" si="2"/>
        <v>25.167785234899327</v>
      </c>
    </row>
    <row r="28" spans="1:15" ht="15">
      <c r="A28" s="94">
        <v>1975</v>
      </c>
      <c r="B28" s="119"/>
      <c r="C28" s="21">
        <v>164.6</v>
      </c>
      <c r="D28" s="21">
        <v>16.1</v>
      </c>
      <c r="E28" s="21">
        <v>4.9</v>
      </c>
      <c r="F28" s="132" t="s">
        <v>17</v>
      </c>
      <c r="G28" s="21" t="s">
        <v>17</v>
      </c>
      <c r="H28" s="394">
        <v>6.3</v>
      </c>
      <c r="I28" s="15"/>
      <c r="J28" s="288">
        <f t="shared" si="3"/>
        <v>126.13026819923373</v>
      </c>
      <c r="K28" s="290">
        <f t="shared" si="3"/>
        <v>134.16666666666669</v>
      </c>
      <c r="L28" s="290">
        <f t="shared" si="1"/>
        <v>14.285714285714288</v>
      </c>
      <c r="M28" s="132" t="s">
        <v>17</v>
      </c>
      <c r="N28" s="93" t="s">
        <v>17</v>
      </c>
      <c r="O28" s="290">
        <f t="shared" si="2"/>
        <v>21.140939597315437</v>
      </c>
    </row>
    <row r="29" spans="1:15" ht="15">
      <c r="A29" s="94">
        <v>1976</v>
      </c>
      <c r="B29" s="119"/>
      <c r="C29" s="21">
        <v>172</v>
      </c>
      <c r="D29" s="21">
        <v>16.2</v>
      </c>
      <c r="E29" s="21">
        <v>7</v>
      </c>
      <c r="F29" s="132" t="s">
        <v>17</v>
      </c>
      <c r="G29" s="21" t="s">
        <v>17</v>
      </c>
      <c r="H29" s="394">
        <v>11.9</v>
      </c>
      <c r="I29" s="15"/>
      <c r="J29" s="288">
        <f t="shared" si="3"/>
        <v>131.8007662835249</v>
      </c>
      <c r="K29" s="290">
        <f t="shared" si="3"/>
        <v>135</v>
      </c>
      <c r="L29" s="290">
        <f t="shared" si="1"/>
        <v>20.408163265306122</v>
      </c>
      <c r="M29" s="132" t="s">
        <v>17</v>
      </c>
      <c r="N29" s="93" t="s">
        <v>17</v>
      </c>
      <c r="O29" s="290">
        <f t="shared" si="2"/>
        <v>39.93288590604027</v>
      </c>
    </row>
    <row r="30" spans="1:15" ht="15">
      <c r="A30" s="94">
        <v>1977</v>
      </c>
      <c r="B30" s="119"/>
      <c r="C30" s="21">
        <v>144.7</v>
      </c>
      <c r="D30" s="21">
        <v>14</v>
      </c>
      <c r="E30" s="21">
        <v>13.6</v>
      </c>
      <c r="F30" s="132" t="s">
        <v>17</v>
      </c>
      <c r="G30" s="21" t="s">
        <v>17</v>
      </c>
      <c r="H30" s="394">
        <v>23.2</v>
      </c>
      <c r="I30" s="15"/>
      <c r="J30" s="288">
        <f t="shared" si="3"/>
        <v>110.88122605363984</v>
      </c>
      <c r="K30" s="290">
        <f t="shared" si="3"/>
        <v>116.66666666666667</v>
      </c>
      <c r="L30" s="290">
        <f t="shared" si="1"/>
        <v>39.650145772594755</v>
      </c>
      <c r="M30" s="132" t="s">
        <v>17</v>
      </c>
      <c r="N30" s="93" t="s">
        <v>17</v>
      </c>
      <c r="O30" s="290">
        <f t="shared" si="2"/>
        <v>77.85234899328859</v>
      </c>
    </row>
    <row r="31" spans="1:15" ht="15">
      <c r="A31" s="94">
        <v>1978</v>
      </c>
      <c r="B31" s="119"/>
      <c r="C31" s="21">
        <v>149.5</v>
      </c>
      <c r="D31" s="21">
        <v>13.8</v>
      </c>
      <c r="E31" s="21">
        <v>18.6</v>
      </c>
      <c r="F31" s="132" t="s">
        <v>17</v>
      </c>
      <c r="G31" s="21" t="s">
        <v>17</v>
      </c>
      <c r="H31" s="394">
        <v>26.4</v>
      </c>
      <c r="I31" s="15"/>
      <c r="J31" s="288">
        <f t="shared" si="3"/>
        <v>114.55938697318007</v>
      </c>
      <c r="K31" s="290">
        <f t="shared" si="3"/>
        <v>115.00000000000001</v>
      </c>
      <c r="L31" s="290">
        <f t="shared" si="1"/>
        <v>54.22740524781342</v>
      </c>
      <c r="M31" s="132" t="s">
        <v>17</v>
      </c>
      <c r="N31" s="93" t="s">
        <v>17</v>
      </c>
      <c r="O31" s="290">
        <f t="shared" si="2"/>
        <v>88.59060402684563</v>
      </c>
    </row>
    <row r="32" spans="1:15" ht="15">
      <c r="A32" s="94">
        <v>1979</v>
      </c>
      <c r="B32" s="119"/>
      <c r="C32" s="21">
        <v>156.9</v>
      </c>
      <c r="D32" s="21">
        <v>12</v>
      </c>
      <c r="E32" s="21">
        <v>23.8</v>
      </c>
      <c r="F32" s="132" t="s">
        <v>17</v>
      </c>
      <c r="G32" s="21" t="s">
        <v>17</v>
      </c>
      <c r="H32" s="394">
        <v>27.9</v>
      </c>
      <c r="I32" s="15"/>
      <c r="J32" s="288">
        <f t="shared" si="3"/>
        <v>120.22988505747128</v>
      </c>
      <c r="K32" s="290">
        <f t="shared" si="3"/>
        <v>100</v>
      </c>
      <c r="L32" s="290">
        <f t="shared" si="1"/>
        <v>69.38775510204083</v>
      </c>
      <c r="M32" s="132" t="s">
        <v>17</v>
      </c>
      <c r="N32" s="93" t="s">
        <v>17</v>
      </c>
      <c r="O32" s="290">
        <f t="shared" si="2"/>
        <v>93.62416107382549</v>
      </c>
    </row>
    <row r="33" spans="1:15" ht="15">
      <c r="A33" s="94">
        <v>1980</v>
      </c>
      <c r="B33" s="119"/>
      <c r="C33" s="21">
        <v>134.7</v>
      </c>
      <c r="D33" s="21">
        <v>11.7</v>
      </c>
      <c r="E33" s="21">
        <v>33.5</v>
      </c>
      <c r="F33" s="132" t="s">
        <v>17</v>
      </c>
      <c r="G33" s="21">
        <v>8.12</v>
      </c>
      <c r="H33" s="394">
        <v>26.7</v>
      </c>
      <c r="I33" s="15"/>
      <c r="J33" s="288">
        <f t="shared" si="3"/>
        <v>103.21839080459769</v>
      </c>
      <c r="K33" s="290">
        <f t="shared" si="3"/>
        <v>97.5</v>
      </c>
      <c r="L33" s="290">
        <f t="shared" si="1"/>
        <v>97.66763848396502</v>
      </c>
      <c r="M33" s="132" t="s">
        <v>17</v>
      </c>
      <c r="N33" s="290">
        <f aca="true" t="shared" si="4" ref="N33:O52">G33/G$38*100</f>
        <v>76.24413145539906</v>
      </c>
      <c r="O33" s="290">
        <f t="shared" si="2"/>
        <v>89.59731543624162</v>
      </c>
    </row>
    <row r="34" spans="1:15" ht="15">
      <c r="A34" s="94">
        <v>1981</v>
      </c>
      <c r="B34" s="119"/>
      <c r="C34" s="21">
        <v>144.1</v>
      </c>
      <c r="D34" s="21">
        <v>12.2</v>
      </c>
      <c r="E34" s="100">
        <v>33.2</v>
      </c>
      <c r="F34" s="132" t="s">
        <v>17</v>
      </c>
      <c r="G34" s="21">
        <v>7.31</v>
      </c>
      <c r="H34" s="394">
        <v>24.1</v>
      </c>
      <c r="I34" s="15"/>
      <c r="J34" s="288">
        <f t="shared" si="3"/>
        <v>110.42145593869732</v>
      </c>
      <c r="K34" s="290">
        <f t="shared" si="3"/>
        <v>101.66666666666666</v>
      </c>
      <c r="L34" s="289">
        <f t="shared" si="1"/>
        <v>96.79300291545191</v>
      </c>
      <c r="M34" s="132" t="s">
        <v>17</v>
      </c>
      <c r="N34" s="290">
        <f t="shared" si="4"/>
        <v>68.63849765258216</v>
      </c>
      <c r="O34" s="290">
        <f t="shared" si="2"/>
        <v>80.87248322147651</v>
      </c>
    </row>
    <row r="35" spans="1:15" ht="15">
      <c r="A35" s="94">
        <v>1982</v>
      </c>
      <c r="B35" s="119"/>
      <c r="C35" s="21">
        <v>135.4</v>
      </c>
      <c r="D35" s="21">
        <v>10.4</v>
      </c>
      <c r="E35" s="21">
        <v>34.5</v>
      </c>
      <c r="F35" s="132" t="s">
        <v>17</v>
      </c>
      <c r="G35" s="21">
        <v>10.4</v>
      </c>
      <c r="H35" s="394">
        <v>22.4</v>
      </c>
      <c r="I35" s="15"/>
      <c r="J35" s="288">
        <f t="shared" si="3"/>
        <v>103.75478927203065</v>
      </c>
      <c r="K35" s="290">
        <f t="shared" si="3"/>
        <v>86.66666666666667</v>
      </c>
      <c r="L35" s="290">
        <f t="shared" si="1"/>
        <v>100.58309037900874</v>
      </c>
      <c r="M35" s="132" t="s">
        <v>17</v>
      </c>
      <c r="N35" s="290">
        <f t="shared" si="4"/>
        <v>97.65258215962442</v>
      </c>
      <c r="O35" s="290">
        <f t="shared" si="2"/>
        <v>75.16778523489933</v>
      </c>
    </row>
    <row r="36" spans="1:15" ht="15">
      <c r="A36" s="94">
        <v>1983</v>
      </c>
      <c r="B36" s="119"/>
      <c r="C36" s="21">
        <v>129.1</v>
      </c>
      <c r="D36" s="21">
        <v>10.3</v>
      </c>
      <c r="E36" s="21">
        <v>37.3</v>
      </c>
      <c r="F36" s="132" t="s">
        <v>17</v>
      </c>
      <c r="G36" s="21">
        <v>12.1</v>
      </c>
      <c r="H36" s="394">
        <v>26.5</v>
      </c>
      <c r="I36" s="15"/>
      <c r="J36" s="288">
        <f t="shared" si="3"/>
        <v>98.9272030651341</v>
      </c>
      <c r="K36" s="290">
        <f t="shared" si="3"/>
        <v>85.83333333333334</v>
      </c>
      <c r="L36" s="290">
        <f t="shared" si="1"/>
        <v>108.7463556851312</v>
      </c>
      <c r="M36" s="132" t="s">
        <v>17</v>
      </c>
      <c r="N36" s="290">
        <f t="shared" si="4"/>
        <v>113.6150234741784</v>
      </c>
      <c r="O36" s="290">
        <f t="shared" si="2"/>
        <v>88.9261744966443</v>
      </c>
    </row>
    <row r="37" spans="1:15" ht="15">
      <c r="A37" s="94">
        <v>1984</v>
      </c>
      <c r="B37" s="119"/>
      <c r="C37" s="21">
        <v>128.3</v>
      </c>
      <c r="D37" s="21">
        <v>6.4</v>
      </c>
      <c r="E37" s="21">
        <v>35.6</v>
      </c>
      <c r="F37" s="132" t="s">
        <v>17</v>
      </c>
      <c r="G37" s="21">
        <v>10.02</v>
      </c>
      <c r="H37" s="394">
        <v>26.9</v>
      </c>
      <c r="I37" s="15"/>
      <c r="J37" s="288">
        <f t="shared" si="3"/>
        <v>98.31417624521073</v>
      </c>
      <c r="K37" s="290">
        <f t="shared" si="3"/>
        <v>53.333333333333336</v>
      </c>
      <c r="L37" s="290">
        <f t="shared" si="1"/>
        <v>103.79008746355687</v>
      </c>
      <c r="M37" s="132" t="s">
        <v>17</v>
      </c>
      <c r="N37" s="290">
        <f t="shared" si="4"/>
        <v>94.08450704225352</v>
      </c>
      <c r="O37" s="290">
        <f t="shared" si="2"/>
        <v>90.26845637583892</v>
      </c>
    </row>
    <row r="38" spans="1:15" ht="15">
      <c r="A38" s="94">
        <v>1985</v>
      </c>
      <c r="B38" s="119"/>
      <c r="C38" s="21">
        <v>130.5</v>
      </c>
      <c r="D38" s="21">
        <v>12</v>
      </c>
      <c r="E38" s="21">
        <v>34.3</v>
      </c>
      <c r="F38" s="132" t="s">
        <v>17</v>
      </c>
      <c r="G38" s="21">
        <v>10.65</v>
      </c>
      <c r="H38" s="394">
        <v>29.8</v>
      </c>
      <c r="I38" s="15"/>
      <c r="J38" s="288">
        <f t="shared" si="3"/>
        <v>100</v>
      </c>
      <c r="K38" s="290">
        <f t="shared" si="3"/>
        <v>100</v>
      </c>
      <c r="L38" s="290">
        <f t="shared" si="1"/>
        <v>100</v>
      </c>
      <c r="M38" s="132" t="s">
        <v>17</v>
      </c>
      <c r="N38" s="290">
        <f t="shared" si="4"/>
        <v>100</v>
      </c>
      <c r="O38" s="290">
        <f t="shared" si="2"/>
        <v>100</v>
      </c>
    </row>
    <row r="39" spans="1:15" ht="15">
      <c r="A39" s="94">
        <v>1986</v>
      </c>
      <c r="B39" s="119"/>
      <c r="C39" s="21">
        <v>128</v>
      </c>
      <c r="D39" s="21">
        <v>9.7</v>
      </c>
      <c r="E39" s="21">
        <v>32.3</v>
      </c>
      <c r="F39" s="132" t="s">
        <v>17</v>
      </c>
      <c r="G39" s="21">
        <v>11.02</v>
      </c>
      <c r="H39" s="394">
        <v>28.2</v>
      </c>
      <c r="I39" s="15"/>
      <c r="J39" s="288">
        <f t="shared" si="3"/>
        <v>98.08429118773945</v>
      </c>
      <c r="K39" s="290">
        <f t="shared" si="3"/>
        <v>80.83333333333333</v>
      </c>
      <c r="L39" s="290">
        <f t="shared" si="1"/>
        <v>94.16909620991254</v>
      </c>
      <c r="M39" s="132" t="s">
        <v>17</v>
      </c>
      <c r="N39" s="290">
        <f t="shared" si="4"/>
        <v>103.47417840375586</v>
      </c>
      <c r="O39" s="290">
        <f t="shared" si="2"/>
        <v>94.63087248322147</v>
      </c>
    </row>
    <row r="40" spans="1:15" ht="15">
      <c r="A40" s="94">
        <v>1987</v>
      </c>
      <c r="B40" s="119"/>
      <c r="C40" s="21">
        <v>134.9</v>
      </c>
      <c r="D40" s="21">
        <v>10.5</v>
      </c>
      <c r="E40" s="21">
        <v>28.6</v>
      </c>
      <c r="F40" s="21">
        <v>24.1</v>
      </c>
      <c r="G40" s="21">
        <v>10.28</v>
      </c>
      <c r="H40" s="394">
        <v>28.5</v>
      </c>
      <c r="I40" s="15"/>
      <c r="J40" s="288">
        <f t="shared" si="3"/>
        <v>103.37164750957855</v>
      </c>
      <c r="K40" s="290">
        <f t="shared" si="3"/>
        <v>87.5</v>
      </c>
      <c r="L40" s="290">
        <f t="shared" si="1"/>
        <v>83.38192419825074</v>
      </c>
      <c r="M40" s="132" t="s">
        <v>17</v>
      </c>
      <c r="N40" s="290">
        <f t="shared" si="4"/>
        <v>96.52582159624413</v>
      </c>
      <c r="O40" s="290">
        <f t="shared" si="2"/>
        <v>95.63758389261746</v>
      </c>
    </row>
    <row r="41" spans="1:17" ht="15">
      <c r="A41" s="94">
        <v>1988</v>
      </c>
      <c r="B41" s="119"/>
      <c r="C41" s="21">
        <v>155.7</v>
      </c>
      <c r="D41" s="21">
        <v>9.7</v>
      </c>
      <c r="E41" s="21">
        <v>31.9</v>
      </c>
      <c r="F41" s="21">
        <v>28.3</v>
      </c>
      <c r="G41" s="21">
        <v>10.22</v>
      </c>
      <c r="H41" s="394">
        <v>25.2</v>
      </c>
      <c r="I41" s="15"/>
      <c r="J41" s="288">
        <f t="shared" si="3"/>
        <v>119.3103448275862</v>
      </c>
      <c r="K41" s="290">
        <f t="shared" si="3"/>
        <v>80.83333333333333</v>
      </c>
      <c r="L41" s="290">
        <f t="shared" si="1"/>
        <v>93.00291545189505</v>
      </c>
      <c r="M41" s="132" t="s">
        <v>17</v>
      </c>
      <c r="N41" s="290">
        <f t="shared" si="4"/>
        <v>95.962441314554</v>
      </c>
      <c r="O41" s="290">
        <f t="shared" si="2"/>
        <v>84.56375838926175</v>
      </c>
      <c r="Q41" s="134"/>
    </row>
    <row r="42" spans="1:15" ht="15">
      <c r="A42" s="94">
        <v>1989</v>
      </c>
      <c r="B42" s="119"/>
      <c r="C42" s="21">
        <v>154.8</v>
      </c>
      <c r="D42" s="21">
        <v>9.4</v>
      </c>
      <c r="E42" s="21">
        <v>32.5</v>
      </c>
      <c r="F42" s="21">
        <v>28.3</v>
      </c>
      <c r="G42" s="21">
        <v>10.37</v>
      </c>
      <c r="H42" s="395">
        <v>21.3</v>
      </c>
      <c r="I42" s="15"/>
      <c r="J42" s="288">
        <f t="shared" si="3"/>
        <v>118.62068965517243</v>
      </c>
      <c r="K42" s="290">
        <f t="shared" si="3"/>
        <v>78.33333333333333</v>
      </c>
      <c r="L42" s="290">
        <f t="shared" si="1"/>
        <v>94.75218658892129</v>
      </c>
      <c r="M42" s="132" t="s">
        <v>17</v>
      </c>
      <c r="N42" s="290">
        <f t="shared" si="4"/>
        <v>97.37089201877933</v>
      </c>
      <c r="O42" s="289">
        <f t="shared" si="2"/>
        <v>71.47651006711409</v>
      </c>
    </row>
    <row r="43" spans="1:15" ht="15">
      <c r="A43" s="94">
        <v>1990</v>
      </c>
      <c r="B43" s="119"/>
      <c r="C43" s="21">
        <v>160.6</v>
      </c>
      <c r="D43" s="21">
        <v>9.8</v>
      </c>
      <c r="E43" s="21">
        <v>29.9</v>
      </c>
      <c r="F43" s="21">
        <v>25.2</v>
      </c>
      <c r="G43" s="21">
        <v>11.92</v>
      </c>
      <c r="H43" s="394">
        <v>26.9</v>
      </c>
      <c r="I43" s="15"/>
      <c r="J43" s="288">
        <f t="shared" si="3"/>
        <v>123.06513409961686</v>
      </c>
      <c r="K43" s="290">
        <f t="shared" si="3"/>
        <v>81.66666666666667</v>
      </c>
      <c r="L43" s="290">
        <f t="shared" si="1"/>
        <v>87.17201166180757</v>
      </c>
      <c r="M43" s="132" t="s">
        <v>17</v>
      </c>
      <c r="N43" s="290">
        <f t="shared" si="4"/>
        <v>111.92488262910798</v>
      </c>
      <c r="O43" s="290">
        <f t="shared" si="2"/>
        <v>90.26845637583892</v>
      </c>
    </row>
    <row r="44" spans="1:15" ht="15">
      <c r="A44" s="94">
        <v>1991</v>
      </c>
      <c r="B44" s="119"/>
      <c r="C44" s="21">
        <v>148.8</v>
      </c>
      <c r="D44" s="21">
        <v>9</v>
      </c>
      <c r="E44" s="21">
        <v>31.6</v>
      </c>
      <c r="F44" s="21">
        <v>26.7</v>
      </c>
      <c r="G44" s="21">
        <v>11.34</v>
      </c>
      <c r="H44" s="394">
        <v>21.4</v>
      </c>
      <c r="I44" s="15"/>
      <c r="J44" s="288">
        <f t="shared" si="3"/>
        <v>114.02298850574712</v>
      </c>
      <c r="K44" s="290">
        <f t="shared" si="3"/>
        <v>75</v>
      </c>
      <c r="L44" s="290">
        <f t="shared" si="1"/>
        <v>92.12827988338194</v>
      </c>
      <c r="M44" s="132" t="s">
        <v>17</v>
      </c>
      <c r="N44" s="290">
        <f t="shared" si="4"/>
        <v>106.47887323943661</v>
      </c>
      <c r="O44" s="290">
        <f t="shared" si="2"/>
        <v>71.81208053691275</v>
      </c>
    </row>
    <row r="45" spans="1:15" ht="15">
      <c r="A45" s="94">
        <v>1992</v>
      </c>
      <c r="B45" s="119"/>
      <c r="C45" s="21">
        <v>157.1</v>
      </c>
      <c r="D45" s="21">
        <v>6.96</v>
      </c>
      <c r="E45" s="21">
        <v>30.1</v>
      </c>
      <c r="F45" s="21">
        <v>25.7</v>
      </c>
      <c r="G45" s="21">
        <v>10.66</v>
      </c>
      <c r="H45" s="394">
        <v>24</v>
      </c>
      <c r="I45" s="15"/>
      <c r="J45" s="288">
        <f t="shared" si="3"/>
        <v>120.38314176245211</v>
      </c>
      <c r="K45" s="290">
        <f t="shared" si="3"/>
        <v>57.99999999999999</v>
      </c>
      <c r="L45" s="290">
        <f t="shared" si="1"/>
        <v>87.75510204081634</v>
      </c>
      <c r="M45" s="132" t="s">
        <v>17</v>
      </c>
      <c r="N45" s="290">
        <f t="shared" si="4"/>
        <v>100.09389671361501</v>
      </c>
      <c r="O45" s="290">
        <f t="shared" si="2"/>
        <v>80.53691275167785</v>
      </c>
    </row>
    <row r="46" spans="1:15" ht="15">
      <c r="A46" s="94">
        <v>1993</v>
      </c>
      <c r="B46" s="119"/>
      <c r="C46" s="21">
        <v>158.9</v>
      </c>
      <c r="D46" s="21">
        <v>5.01</v>
      </c>
      <c r="E46" s="21">
        <v>29</v>
      </c>
      <c r="F46" s="21">
        <v>24.5</v>
      </c>
      <c r="G46" s="21">
        <v>11.35</v>
      </c>
      <c r="H46" s="394">
        <v>26.9</v>
      </c>
      <c r="I46" s="15"/>
      <c r="J46" s="288">
        <f t="shared" si="3"/>
        <v>121.7624521072797</v>
      </c>
      <c r="K46" s="290">
        <f t="shared" si="3"/>
        <v>41.75</v>
      </c>
      <c r="L46" s="290">
        <f t="shared" si="1"/>
        <v>84.54810495626823</v>
      </c>
      <c r="M46" s="132" t="s">
        <v>17</v>
      </c>
      <c r="N46" s="290">
        <f t="shared" si="4"/>
        <v>106.57276995305163</v>
      </c>
      <c r="O46" s="290">
        <f t="shared" si="2"/>
        <v>90.26845637583892</v>
      </c>
    </row>
    <row r="47" spans="1:15" ht="15">
      <c r="A47" s="94">
        <v>1994</v>
      </c>
      <c r="B47" s="119"/>
      <c r="C47" s="21">
        <v>155.8</v>
      </c>
      <c r="D47" s="21">
        <v>5.4</v>
      </c>
      <c r="E47" s="21">
        <v>32</v>
      </c>
      <c r="F47" s="21">
        <v>27.5</v>
      </c>
      <c r="G47" s="21">
        <v>11.16</v>
      </c>
      <c r="H47" s="394">
        <v>24.084</v>
      </c>
      <c r="I47" s="15"/>
      <c r="J47" s="288">
        <f t="shared" si="3"/>
        <v>119.38697318007662</v>
      </c>
      <c r="K47" s="290">
        <f t="shared" si="3"/>
        <v>45</v>
      </c>
      <c r="L47" s="290">
        <f t="shared" si="1"/>
        <v>93.29446064139943</v>
      </c>
      <c r="M47" s="132" t="s">
        <v>17</v>
      </c>
      <c r="N47" s="290">
        <f t="shared" si="4"/>
        <v>104.78873239436619</v>
      </c>
      <c r="O47" s="290">
        <f t="shared" si="2"/>
        <v>80.81879194630872</v>
      </c>
    </row>
    <row r="48" spans="1:15" ht="15">
      <c r="A48" s="94">
        <v>1995</v>
      </c>
      <c r="B48" s="119"/>
      <c r="C48" s="21">
        <v>157.7</v>
      </c>
      <c r="D48" s="132" t="s">
        <v>17</v>
      </c>
      <c r="E48" s="21">
        <v>35.9</v>
      </c>
      <c r="F48" s="21">
        <v>31.9</v>
      </c>
      <c r="G48" s="21">
        <v>11.22</v>
      </c>
      <c r="H48" s="394">
        <v>25.622</v>
      </c>
      <c r="I48" s="15"/>
      <c r="J48" s="288">
        <f t="shared" si="3"/>
        <v>120.84291187739463</v>
      </c>
      <c r="K48" s="292" t="s">
        <v>17</v>
      </c>
      <c r="L48" s="290">
        <f t="shared" si="1"/>
        <v>104.66472303206997</v>
      </c>
      <c r="M48" s="132" t="s">
        <v>17</v>
      </c>
      <c r="N48" s="290">
        <f t="shared" si="4"/>
        <v>105.35211267605634</v>
      </c>
      <c r="O48" s="290">
        <f t="shared" si="2"/>
        <v>85.97986577181209</v>
      </c>
    </row>
    <row r="49" spans="1:15" ht="15">
      <c r="A49" s="94">
        <v>1996</v>
      </c>
      <c r="B49" s="119"/>
      <c r="C49" s="21">
        <v>162.4</v>
      </c>
      <c r="D49" s="21">
        <v>5.43</v>
      </c>
      <c r="E49" s="21">
        <v>40.3</v>
      </c>
      <c r="F49" s="21">
        <v>36.2</v>
      </c>
      <c r="G49" s="21">
        <v>11.08</v>
      </c>
      <c r="H49" s="394">
        <v>25.602</v>
      </c>
      <c r="I49" s="15"/>
      <c r="J49" s="288">
        <f t="shared" si="3"/>
        <v>124.44444444444444</v>
      </c>
      <c r="K49" s="290">
        <f t="shared" si="3"/>
        <v>45.24999999999999</v>
      </c>
      <c r="L49" s="290">
        <f t="shared" si="1"/>
        <v>117.49271137026238</v>
      </c>
      <c r="M49" s="132" t="s">
        <v>17</v>
      </c>
      <c r="N49" s="290">
        <f t="shared" si="4"/>
        <v>104.037558685446</v>
      </c>
      <c r="O49" s="290">
        <f t="shared" si="2"/>
        <v>85.91275167785236</v>
      </c>
    </row>
    <row r="50" spans="1:15" ht="15">
      <c r="A50" s="108">
        <v>1997</v>
      </c>
      <c r="B50" s="128"/>
      <c r="C50" s="101">
        <v>157.4</v>
      </c>
      <c r="D50" s="101">
        <v>7.04</v>
      </c>
      <c r="E50" s="136">
        <v>39.4</v>
      </c>
      <c r="F50" s="136">
        <v>34.5</v>
      </c>
      <c r="G50" s="101">
        <v>11.62</v>
      </c>
      <c r="H50" s="394">
        <v>25.715</v>
      </c>
      <c r="I50" s="20"/>
      <c r="J50" s="290">
        <f t="shared" si="3"/>
        <v>120.61302681992339</v>
      </c>
      <c r="K50" s="290">
        <f t="shared" si="3"/>
        <v>58.666666666666664</v>
      </c>
      <c r="L50" s="290">
        <f t="shared" si="1"/>
        <v>114.86880466472304</v>
      </c>
      <c r="M50" s="132" t="s">
        <v>17</v>
      </c>
      <c r="N50" s="290">
        <f t="shared" si="4"/>
        <v>109.10798122065725</v>
      </c>
      <c r="O50" s="290">
        <f t="shared" si="2"/>
        <v>86.29194630872483</v>
      </c>
    </row>
    <row r="51" spans="1:16" ht="15">
      <c r="A51" s="94">
        <v>1998</v>
      </c>
      <c r="B51" s="128"/>
      <c r="C51" s="101">
        <v>155.6</v>
      </c>
      <c r="D51" s="101">
        <v>7.69</v>
      </c>
      <c r="E51" s="136">
        <v>45.7</v>
      </c>
      <c r="F51" s="136">
        <v>39.7</v>
      </c>
      <c r="G51" s="101">
        <v>10.37</v>
      </c>
      <c r="H51" s="394">
        <v>28.061</v>
      </c>
      <c r="I51" s="20"/>
      <c r="J51" s="290">
        <f aca="true" t="shared" si="5" ref="J51:K59">C51/C$38*100</f>
        <v>119.23371647509578</v>
      </c>
      <c r="K51" s="290">
        <f t="shared" si="5"/>
        <v>64.08333333333334</v>
      </c>
      <c r="L51" s="290">
        <f t="shared" si="1"/>
        <v>133.23615160349854</v>
      </c>
      <c r="M51" s="132" t="s">
        <v>17</v>
      </c>
      <c r="N51" s="290">
        <f t="shared" si="4"/>
        <v>97.37089201877933</v>
      </c>
      <c r="O51" s="290">
        <f>H51/H$38*100</f>
        <v>94.16442953020135</v>
      </c>
      <c r="P51" s="102"/>
    </row>
    <row r="52" spans="1:15" ht="18">
      <c r="A52" s="386" t="s">
        <v>420</v>
      </c>
      <c r="B52" s="128"/>
      <c r="C52" s="101">
        <v>155.8</v>
      </c>
      <c r="D52" s="101">
        <v>8.24</v>
      </c>
      <c r="E52" s="137">
        <v>41.3</v>
      </c>
      <c r="F52" s="137">
        <v>35.3</v>
      </c>
      <c r="G52" s="136">
        <v>9.47</v>
      </c>
      <c r="H52" s="394">
        <v>28.025</v>
      </c>
      <c r="I52" s="20"/>
      <c r="J52" s="290">
        <f t="shared" si="5"/>
        <v>119.38697318007662</v>
      </c>
      <c r="K52" s="290">
        <f t="shared" si="5"/>
        <v>68.66666666666667</v>
      </c>
      <c r="L52" s="289">
        <f t="shared" si="1"/>
        <v>120.40816326530613</v>
      </c>
      <c r="M52" s="132" t="s">
        <v>17</v>
      </c>
      <c r="N52" s="290">
        <f t="shared" si="4"/>
        <v>88.92018779342723</v>
      </c>
      <c r="O52" s="290">
        <f t="shared" si="4"/>
        <v>94.04362416107381</v>
      </c>
    </row>
    <row r="53" spans="1:15" ht="15">
      <c r="A53" s="108">
        <v>2000</v>
      </c>
      <c r="B53" s="128"/>
      <c r="C53" s="101">
        <v>158.5</v>
      </c>
      <c r="D53" s="101">
        <v>8.25</v>
      </c>
      <c r="E53" s="136">
        <v>30.91</v>
      </c>
      <c r="F53" s="136">
        <v>24.68</v>
      </c>
      <c r="G53" s="101">
        <v>12.24</v>
      </c>
      <c r="H53" s="394">
        <v>28.149</v>
      </c>
      <c r="I53" s="20"/>
      <c r="J53" s="290">
        <f t="shared" si="5"/>
        <v>121.455938697318</v>
      </c>
      <c r="K53" s="290">
        <f t="shared" si="5"/>
        <v>68.75</v>
      </c>
      <c r="L53" s="290">
        <f t="shared" si="1"/>
        <v>90.11661807580175</v>
      </c>
      <c r="M53" s="132" t="s">
        <v>17</v>
      </c>
      <c r="N53" s="290">
        <f aca="true" t="shared" si="6" ref="N53:O59">G53/G$38*100</f>
        <v>114.92957746478874</v>
      </c>
      <c r="O53" s="290">
        <f t="shared" si="6"/>
        <v>94.45973154362416</v>
      </c>
    </row>
    <row r="54" spans="1:15" ht="15">
      <c r="A54" s="108">
        <v>2001</v>
      </c>
      <c r="B54" s="128"/>
      <c r="C54" s="101">
        <v>150.8</v>
      </c>
      <c r="D54" s="101">
        <v>9.570160999999999</v>
      </c>
      <c r="E54" s="136">
        <v>27.37</v>
      </c>
      <c r="F54" s="136">
        <v>20.6</v>
      </c>
      <c r="G54" s="101">
        <v>11.41</v>
      </c>
      <c r="H54" s="394">
        <v>28.132</v>
      </c>
      <c r="I54" s="20"/>
      <c r="J54" s="290">
        <f t="shared" si="5"/>
        <v>115.55555555555557</v>
      </c>
      <c r="K54" s="290">
        <f t="shared" si="5"/>
        <v>79.75134166666665</v>
      </c>
      <c r="L54" s="290">
        <f t="shared" si="1"/>
        <v>79.79591836734696</v>
      </c>
      <c r="M54" s="132" t="s">
        <v>17</v>
      </c>
      <c r="N54" s="290">
        <f t="shared" si="6"/>
        <v>107.13615023474179</v>
      </c>
      <c r="O54" s="290">
        <f t="shared" si="6"/>
        <v>94.40268456375838</v>
      </c>
    </row>
    <row r="55" spans="1:15" ht="15">
      <c r="A55" s="108">
        <v>2002</v>
      </c>
      <c r="B55" s="128"/>
      <c r="C55" s="101">
        <v>154.4</v>
      </c>
      <c r="D55" s="101">
        <v>9.119995999999999</v>
      </c>
      <c r="E55" s="101">
        <v>24.52</v>
      </c>
      <c r="F55" s="101">
        <v>19.2</v>
      </c>
      <c r="G55" s="101">
        <v>10.01</v>
      </c>
      <c r="H55" s="394">
        <v>28.042</v>
      </c>
      <c r="I55" s="20"/>
      <c r="J55" s="290">
        <f t="shared" si="5"/>
        <v>118.31417624521072</v>
      </c>
      <c r="K55" s="290">
        <f t="shared" si="5"/>
        <v>75.99996666666665</v>
      </c>
      <c r="L55" s="290">
        <f t="shared" si="1"/>
        <v>71.48688046647231</v>
      </c>
      <c r="M55" s="132" t="s">
        <v>17</v>
      </c>
      <c r="N55" s="290">
        <f t="shared" si="6"/>
        <v>93.9906103286385</v>
      </c>
      <c r="O55" s="290">
        <f t="shared" si="6"/>
        <v>94.1006711409396</v>
      </c>
    </row>
    <row r="56" spans="1:15" ht="18">
      <c r="A56" s="386" t="s">
        <v>421</v>
      </c>
      <c r="B56" s="128"/>
      <c r="C56" s="100">
        <v>153.4</v>
      </c>
      <c r="D56" s="101">
        <v>8.328532</v>
      </c>
      <c r="E56" s="101">
        <v>24.38</v>
      </c>
      <c r="F56" s="101">
        <v>19.51</v>
      </c>
      <c r="G56" s="101">
        <v>10.06</v>
      </c>
      <c r="H56" s="394">
        <v>27.701</v>
      </c>
      <c r="I56" s="20"/>
      <c r="J56" s="289">
        <f t="shared" si="5"/>
        <v>117.54789272030652</v>
      </c>
      <c r="K56" s="290">
        <f t="shared" si="5"/>
        <v>69.40443333333333</v>
      </c>
      <c r="L56" s="290">
        <f t="shared" si="1"/>
        <v>71.07871720116619</v>
      </c>
      <c r="M56" s="102" t="s">
        <v>17</v>
      </c>
      <c r="N56" s="290">
        <f t="shared" si="6"/>
        <v>94.46009389671362</v>
      </c>
      <c r="O56" s="290">
        <f>H56/H$38*100</f>
        <v>92.95637583892618</v>
      </c>
    </row>
    <row r="57" spans="1:15" ht="15">
      <c r="A57" s="108">
        <v>2004</v>
      </c>
      <c r="B57" s="128"/>
      <c r="C57" s="101">
        <v>173.1</v>
      </c>
      <c r="D57" s="74">
        <v>11.25</v>
      </c>
      <c r="E57" s="136">
        <v>25.83</v>
      </c>
      <c r="F57" s="136">
        <v>20.49</v>
      </c>
      <c r="G57" s="136">
        <v>9.97</v>
      </c>
      <c r="H57" s="394">
        <v>27.649039</v>
      </c>
      <c r="I57" s="20"/>
      <c r="J57" s="290">
        <f t="shared" si="5"/>
        <v>132.64367816091954</v>
      </c>
      <c r="K57" s="290">
        <f t="shared" si="5"/>
        <v>93.75</v>
      </c>
      <c r="L57" s="290">
        <f t="shared" si="1"/>
        <v>75.3061224489796</v>
      </c>
      <c r="M57" s="290" t="s">
        <v>17</v>
      </c>
      <c r="N57" s="290">
        <f t="shared" si="6"/>
        <v>93.6150234741784</v>
      </c>
      <c r="O57" s="290">
        <f>H57/H$38*100</f>
        <v>92.78201006711409</v>
      </c>
    </row>
    <row r="58" spans="1:15" ht="15">
      <c r="A58" s="108">
        <v>2005</v>
      </c>
      <c r="B58" s="128"/>
      <c r="C58" s="101">
        <v>165.6</v>
      </c>
      <c r="D58" s="136">
        <v>14.32</v>
      </c>
      <c r="E58" s="136">
        <v>31.4</v>
      </c>
      <c r="F58" s="136">
        <v>25.531185557834668</v>
      </c>
      <c r="G58" s="101">
        <v>10.193762099703264</v>
      </c>
      <c r="H58" s="394">
        <v>27.6</v>
      </c>
      <c r="I58" s="20"/>
      <c r="J58" s="290">
        <f>C58/C$38*100</f>
        <v>126.89655172413792</v>
      </c>
      <c r="K58" s="290">
        <f t="shared" si="5"/>
        <v>119.33333333333334</v>
      </c>
      <c r="L58" s="290">
        <f t="shared" si="1"/>
        <v>91.54518950437318</v>
      </c>
      <c r="M58" s="290" t="s">
        <v>17</v>
      </c>
      <c r="N58" s="290">
        <f t="shared" si="6"/>
        <v>95.71607605355177</v>
      </c>
      <c r="O58" s="290">
        <f>H58/H$38*100</f>
        <v>92.61744966442953</v>
      </c>
    </row>
    <row r="59" spans="1:15" ht="15">
      <c r="A59" s="108">
        <v>2006</v>
      </c>
      <c r="B59" s="128"/>
      <c r="C59" s="101">
        <v>172.4</v>
      </c>
      <c r="D59" s="136">
        <v>12.96</v>
      </c>
      <c r="E59" s="101">
        <v>25.71</v>
      </c>
      <c r="F59" s="101">
        <v>20.08</v>
      </c>
      <c r="G59" s="101">
        <v>10.16</v>
      </c>
      <c r="H59" s="394">
        <v>27.8</v>
      </c>
      <c r="I59" s="20"/>
      <c r="J59" s="290">
        <f>C59/C$38*100</f>
        <v>132.1072796934866</v>
      </c>
      <c r="K59" s="290">
        <f t="shared" si="5"/>
        <v>108</v>
      </c>
      <c r="L59" s="290">
        <f t="shared" si="1"/>
        <v>74.95626822157435</v>
      </c>
      <c r="M59" s="290" t="s">
        <v>17</v>
      </c>
      <c r="N59" s="290">
        <f t="shared" si="6"/>
        <v>95.39906103286386</v>
      </c>
      <c r="O59" s="290">
        <f>H59/H$38*100</f>
        <v>93.28859060402685</v>
      </c>
    </row>
    <row r="60" spans="1:15" ht="15.75" thickBot="1">
      <c r="A60" s="138">
        <v>2007</v>
      </c>
      <c r="B60" s="125"/>
      <c r="C60" s="114" t="s">
        <v>17</v>
      </c>
      <c r="D60" s="114" t="s">
        <v>17</v>
      </c>
      <c r="E60" s="114" t="s">
        <v>17</v>
      </c>
      <c r="F60" s="114" t="s">
        <v>17</v>
      </c>
      <c r="G60" s="114" t="s">
        <v>17</v>
      </c>
      <c r="H60" s="396">
        <v>27.5</v>
      </c>
      <c r="I60" s="141"/>
      <c r="J60" s="294" t="s">
        <v>17</v>
      </c>
      <c r="K60" s="294" t="s">
        <v>17</v>
      </c>
      <c r="L60" s="294" t="s">
        <v>17</v>
      </c>
      <c r="M60" s="294" t="s">
        <v>17</v>
      </c>
      <c r="N60" s="294" t="s">
        <v>17</v>
      </c>
      <c r="O60" s="294">
        <f>H60/H$38*100</f>
        <v>92.28187919463086</v>
      </c>
    </row>
    <row r="62" ht="15">
      <c r="A62" s="172" t="s">
        <v>124</v>
      </c>
    </row>
    <row r="63" ht="15">
      <c r="A63" s="172" t="s">
        <v>125</v>
      </c>
    </row>
    <row r="64" spans="1:3" ht="15">
      <c r="A64" s="172"/>
      <c r="C64" s="172" t="s">
        <v>396</v>
      </c>
    </row>
    <row r="65" spans="1:3" ht="15">
      <c r="A65" s="172"/>
      <c r="C65" s="172" t="s">
        <v>168</v>
      </c>
    </row>
    <row r="66" ht="15">
      <c r="A66" s="172" t="s">
        <v>296</v>
      </c>
    </row>
    <row r="67" ht="15">
      <c r="A67" s="172" t="s">
        <v>297</v>
      </c>
    </row>
    <row r="68" ht="15">
      <c r="A68" s="172" t="s">
        <v>126</v>
      </c>
    </row>
    <row r="69" ht="15">
      <c r="A69" s="356" t="s">
        <v>127</v>
      </c>
    </row>
    <row r="70" ht="15">
      <c r="A70" s="357" t="s">
        <v>128</v>
      </c>
    </row>
    <row r="71" ht="15" hidden="1">
      <c r="A71" s="8" t="s">
        <v>395</v>
      </c>
    </row>
    <row r="72" ht="12.75" customHeight="1">
      <c r="A72" s="172" t="s">
        <v>402</v>
      </c>
    </row>
    <row r="73" ht="12.75" customHeight="1">
      <c r="A73" s="172" t="s">
        <v>352</v>
      </c>
    </row>
    <row r="74" ht="14.25" customHeight="1">
      <c r="A74" s="172" t="s">
        <v>422</v>
      </c>
    </row>
    <row r="75" ht="15">
      <c r="A75" s="172" t="s">
        <v>423</v>
      </c>
    </row>
    <row r="76" ht="51" customHeight="1"/>
  </sheetData>
  <printOptions/>
  <pageMargins left="0.7480314960629921" right="0.7480314960629921" top="0.7874015748031497" bottom="0.79" header="0.5118110236220472" footer="0.5118110236220472"/>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O74"/>
  <sheetViews>
    <sheetView zoomScale="75" zoomScaleNormal="75" workbookViewId="0" topLeftCell="A4">
      <selection activeCell="A4" sqref="A4"/>
    </sheetView>
  </sheetViews>
  <sheetFormatPr defaultColWidth="8.88671875" defaultRowHeight="15"/>
  <cols>
    <col min="1" max="1" width="6.88671875" style="0" customWidth="1"/>
    <col min="2" max="2" width="4.77734375" style="0" customWidth="1"/>
    <col min="3" max="7" width="16.10546875" style="0" customWidth="1"/>
    <col min="8" max="8" width="10.3359375" style="0" customWidth="1"/>
    <col min="9" max="13" width="6.77734375" style="0" hidden="1" customWidth="1"/>
    <col min="14" max="14" width="24.5546875" style="0" customWidth="1"/>
    <col min="15" max="15" width="10.3359375" style="0" customWidth="1"/>
  </cols>
  <sheetData>
    <row r="1" ht="18" hidden="1">
      <c r="A1" s="143" t="s">
        <v>130</v>
      </c>
    </row>
    <row r="2" spans="1:6" ht="18" hidden="1">
      <c r="A2" s="143"/>
      <c r="F2" s="144"/>
    </row>
    <row r="3" ht="18" hidden="1">
      <c r="A3" s="143"/>
    </row>
    <row r="4" ht="21">
      <c r="A4" s="87" t="s">
        <v>106</v>
      </c>
    </row>
    <row r="5" ht="18">
      <c r="A5" s="87"/>
    </row>
    <row r="6" spans="1:2" ht="18">
      <c r="A6" s="87"/>
      <c r="B6" s="116" t="s">
        <v>131</v>
      </c>
    </row>
    <row r="7" ht="18">
      <c r="A7" s="87"/>
    </row>
    <row r="8" spans="1:13" ht="15.75" thickBot="1">
      <c r="A8" s="117"/>
      <c r="B8" s="117"/>
      <c r="C8" s="117"/>
      <c r="D8" s="117"/>
      <c r="E8" s="117"/>
      <c r="F8" s="117"/>
      <c r="G8" s="117"/>
      <c r="H8" s="145"/>
      <c r="I8" s="117"/>
      <c r="J8" s="117"/>
      <c r="K8" s="117"/>
      <c r="L8" s="117"/>
      <c r="M8" s="117"/>
    </row>
    <row r="9" spans="1:13" ht="15">
      <c r="A9" s="118" t="s">
        <v>108</v>
      </c>
      <c r="B9" s="119"/>
      <c r="C9" s="120" t="s">
        <v>40</v>
      </c>
      <c r="D9" s="120" t="s">
        <v>86</v>
      </c>
      <c r="E9" s="120" t="s">
        <v>132</v>
      </c>
      <c r="F9" s="120" t="s">
        <v>111</v>
      </c>
      <c r="G9" s="120" t="s">
        <v>353</v>
      </c>
      <c r="H9" s="129"/>
      <c r="I9" s="120" t="s">
        <v>40</v>
      </c>
      <c r="J9" s="120" t="s">
        <v>86</v>
      </c>
      <c r="K9" s="120" t="s">
        <v>110</v>
      </c>
      <c r="L9" s="120" t="s">
        <v>111</v>
      </c>
      <c r="M9" s="121" t="s">
        <v>112</v>
      </c>
    </row>
    <row r="10" spans="1:13" ht="15">
      <c r="A10" s="119"/>
      <c r="B10" s="119"/>
      <c r="C10" s="121"/>
      <c r="D10" s="121"/>
      <c r="E10" s="122" t="s">
        <v>133</v>
      </c>
      <c r="F10" s="122" t="s">
        <v>134</v>
      </c>
      <c r="G10" s="121"/>
      <c r="H10" s="129"/>
      <c r="I10" s="121"/>
      <c r="J10" s="121"/>
      <c r="K10" s="122" t="s">
        <v>114</v>
      </c>
      <c r="L10" s="122" t="s">
        <v>115</v>
      </c>
      <c r="M10" s="121"/>
    </row>
    <row r="11" spans="1:13" ht="15">
      <c r="A11" s="119"/>
      <c r="B11" s="119"/>
      <c r="C11" s="123" t="s">
        <v>118</v>
      </c>
      <c r="D11" s="123" t="s">
        <v>118</v>
      </c>
      <c r="E11" s="123" t="s">
        <v>118</v>
      </c>
      <c r="F11" s="123" t="s">
        <v>118</v>
      </c>
      <c r="G11" s="124" t="s">
        <v>119</v>
      </c>
      <c r="H11" s="129"/>
      <c r="I11" s="123" t="s">
        <v>118</v>
      </c>
      <c r="J11" s="123" t="s">
        <v>118</v>
      </c>
      <c r="K11" s="123" t="s">
        <v>118</v>
      </c>
      <c r="L11" s="123" t="s">
        <v>118</v>
      </c>
      <c r="M11" s="124" t="s">
        <v>119</v>
      </c>
    </row>
    <row r="12" spans="1:13" ht="15.75" thickBot="1">
      <c r="A12" s="125"/>
      <c r="B12" s="125"/>
      <c r="C12" s="126" t="s">
        <v>29</v>
      </c>
      <c r="D12" s="126" t="s">
        <v>29</v>
      </c>
      <c r="E12" s="126" t="s">
        <v>29</v>
      </c>
      <c r="F12" s="126" t="s">
        <v>29</v>
      </c>
      <c r="G12" s="126" t="s">
        <v>120</v>
      </c>
      <c r="H12" s="129"/>
      <c r="I12" s="126" t="s">
        <v>29</v>
      </c>
      <c r="J12" s="126" t="s">
        <v>29</v>
      </c>
      <c r="K12" s="126" t="s">
        <v>29</v>
      </c>
      <c r="L12" s="126" t="s">
        <v>29</v>
      </c>
      <c r="M12" s="126" t="s">
        <v>120</v>
      </c>
    </row>
    <row r="13" spans="1:13" ht="15">
      <c r="A13" s="128"/>
      <c r="B13" s="128"/>
      <c r="C13" s="129"/>
      <c r="D13" s="129"/>
      <c r="E13" s="129"/>
      <c r="F13" s="129"/>
      <c r="G13" s="129"/>
      <c r="H13" s="129"/>
      <c r="I13" s="129"/>
      <c r="J13" s="129"/>
      <c r="K13" s="129"/>
      <c r="L13" s="129"/>
      <c r="M13" s="129"/>
    </row>
    <row r="14" spans="3:13" ht="15">
      <c r="C14" s="2"/>
      <c r="D14" s="2"/>
      <c r="E14" s="2"/>
      <c r="F14" s="2"/>
      <c r="G14" s="130" t="s">
        <v>135</v>
      </c>
      <c r="H14" s="2"/>
      <c r="I14" s="2"/>
      <c r="J14" s="2"/>
      <c r="K14" s="2"/>
      <c r="L14" s="130"/>
      <c r="M14" s="130" t="s">
        <v>122</v>
      </c>
    </row>
    <row r="15" spans="1:13" ht="15">
      <c r="A15" s="94">
        <v>1960</v>
      </c>
      <c r="B15" s="119"/>
      <c r="C15" s="2" t="s">
        <v>17</v>
      </c>
      <c r="D15" s="132" t="s">
        <v>17</v>
      </c>
      <c r="E15" s="131"/>
      <c r="F15" s="131" t="s">
        <v>17</v>
      </c>
      <c r="G15" s="131" t="s">
        <v>17</v>
      </c>
      <c r="H15" s="2"/>
      <c r="I15" s="2" t="s">
        <v>17</v>
      </c>
      <c r="J15" s="93"/>
      <c r="K15" s="2"/>
      <c r="L15" s="2" t="s">
        <v>17</v>
      </c>
      <c r="M15" s="2" t="s">
        <v>17</v>
      </c>
    </row>
    <row r="16" spans="1:13" ht="15">
      <c r="A16" s="94">
        <v>1961</v>
      </c>
      <c r="B16" s="119"/>
      <c r="C16" s="2" t="s">
        <v>17</v>
      </c>
      <c r="D16" s="132" t="s">
        <v>17</v>
      </c>
      <c r="E16" s="131"/>
      <c r="F16" s="131" t="s">
        <v>17</v>
      </c>
      <c r="G16" s="131" t="s">
        <v>17</v>
      </c>
      <c r="H16" s="2"/>
      <c r="I16" s="2" t="s">
        <v>17</v>
      </c>
      <c r="J16" s="93"/>
      <c r="K16" s="2"/>
      <c r="L16" s="2" t="s">
        <v>17</v>
      </c>
      <c r="M16" s="2" t="s">
        <v>17</v>
      </c>
    </row>
    <row r="17" spans="1:13" ht="15">
      <c r="A17" s="94">
        <v>1962</v>
      </c>
      <c r="B17" s="119"/>
      <c r="C17" s="2" t="s">
        <v>17</v>
      </c>
      <c r="D17" s="132" t="s">
        <v>17</v>
      </c>
      <c r="E17" s="131"/>
      <c r="F17" s="131" t="s">
        <v>17</v>
      </c>
      <c r="G17" s="131" t="s">
        <v>17</v>
      </c>
      <c r="H17" s="2"/>
      <c r="I17" s="2" t="s">
        <v>17</v>
      </c>
      <c r="J17" s="93"/>
      <c r="K17" s="2"/>
      <c r="L17" s="2" t="s">
        <v>17</v>
      </c>
      <c r="M17" s="2" t="s">
        <v>17</v>
      </c>
    </row>
    <row r="18" spans="1:13" ht="15">
      <c r="A18" s="94">
        <v>1963</v>
      </c>
      <c r="B18" s="119"/>
      <c r="C18" s="2" t="s">
        <v>17</v>
      </c>
      <c r="D18" s="132" t="s">
        <v>17</v>
      </c>
      <c r="E18" s="131"/>
      <c r="F18" s="131" t="s">
        <v>17</v>
      </c>
      <c r="G18" s="131" t="s">
        <v>17</v>
      </c>
      <c r="H18" s="2"/>
      <c r="I18" s="2" t="s">
        <v>17</v>
      </c>
      <c r="J18" s="93"/>
      <c r="K18" s="2"/>
      <c r="L18" s="2" t="s">
        <v>17</v>
      </c>
      <c r="M18" s="2" t="s">
        <v>17</v>
      </c>
    </row>
    <row r="19" spans="1:13" ht="15">
      <c r="A19" s="94">
        <v>1964</v>
      </c>
      <c r="B19" s="119"/>
      <c r="C19" s="2" t="s">
        <v>17</v>
      </c>
      <c r="D19" s="132" t="s">
        <v>17</v>
      </c>
      <c r="E19" s="131"/>
      <c r="F19" s="131" t="s">
        <v>17</v>
      </c>
      <c r="G19" s="131" t="s">
        <v>17</v>
      </c>
      <c r="H19" s="2"/>
      <c r="I19" s="2" t="s">
        <v>17</v>
      </c>
      <c r="J19" s="93"/>
      <c r="K19" s="2"/>
      <c r="L19" s="2" t="s">
        <v>17</v>
      </c>
      <c r="M19" s="2" t="s">
        <v>17</v>
      </c>
    </row>
    <row r="20" spans="1:13" ht="15">
      <c r="A20" s="94">
        <v>1965</v>
      </c>
      <c r="B20" s="119"/>
      <c r="C20" s="2" t="s">
        <v>17</v>
      </c>
      <c r="D20" s="132" t="s">
        <v>17</v>
      </c>
      <c r="E20" s="131"/>
      <c r="F20" s="131" t="s">
        <v>17</v>
      </c>
      <c r="G20" s="131" t="s">
        <v>17</v>
      </c>
      <c r="H20" s="2"/>
      <c r="I20" s="2" t="s">
        <v>17</v>
      </c>
      <c r="J20" s="93"/>
      <c r="K20" s="2"/>
      <c r="L20" s="2" t="s">
        <v>17</v>
      </c>
      <c r="M20" s="2" t="s">
        <v>17</v>
      </c>
    </row>
    <row r="21" spans="1:13" ht="15">
      <c r="A21" s="94">
        <v>1966</v>
      </c>
      <c r="B21" s="119"/>
      <c r="C21" s="2" t="s">
        <v>17</v>
      </c>
      <c r="D21" s="132" t="s">
        <v>17</v>
      </c>
      <c r="E21" s="131"/>
      <c r="F21" s="131" t="s">
        <v>17</v>
      </c>
      <c r="G21" s="131" t="s">
        <v>17</v>
      </c>
      <c r="H21" s="2"/>
      <c r="I21" s="2" t="s">
        <v>17</v>
      </c>
      <c r="J21" s="93"/>
      <c r="K21" s="2"/>
      <c r="L21" s="2" t="s">
        <v>17</v>
      </c>
      <c r="M21" s="2" t="s">
        <v>17</v>
      </c>
    </row>
    <row r="22" spans="1:13" ht="15">
      <c r="A22" s="94">
        <v>1967</v>
      </c>
      <c r="B22" s="119"/>
      <c r="C22" s="2" t="s">
        <v>17</v>
      </c>
      <c r="D22" s="132" t="s">
        <v>17</v>
      </c>
      <c r="E22" s="131"/>
      <c r="F22" s="131" t="s">
        <v>17</v>
      </c>
      <c r="G22" s="131" t="s">
        <v>17</v>
      </c>
      <c r="H22" s="2"/>
      <c r="I22" s="2" t="s">
        <v>17</v>
      </c>
      <c r="J22" s="93"/>
      <c r="K22" s="2"/>
      <c r="L22" s="2" t="s">
        <v>17</v>
      </c>
      <c r="M22" s="2" t="s">
        <v>17</v>
      </c>
    </row>
    <row r="23" spans="1:13" ht="15">
      <c r="A23" s="133" t="s">
        <v>123</v>
      </c>
      <c r="B23" s="119"/>
      <c r="C23" s="2" t="s">
        <v>17</v>
      </c>
      <c r="D23" s="132" t="s">
        <v>17</v>
      </c>
      <c r="E23" s="131"/>
      <c r="F23" s="131" t="s">
        <v>17</v>
      </c>
      <c r="G23" s="131" t="s">
        <v>17</v>
      </c>
      <c r="H23" s="2"/>
      <c r="I23" s="2" t="s">
        <v>17</v>
      </c>
      <c r="J23" s="93"/>
      <c r="K23" s="2"/>
      <c r="L23" s="2" t="s">
        <v>17</v>
      </c>
      <c r="M23" s="2" t="s">
        <v>17</v>
      </c>
    </row>
    <row r="24" spans="1:13" ht="15">
      <c r="A24" s="94">
        <v>1969</v>
      </c>
      <c r="B24" s="119"/>
      <c r="C24" s="2" t="s">
        <v>17</v>
      </c>
      <c r="D24" s="132" t="s">
        <v>17</v>
      </c>
      <c r="E24" s="132" t="s">
        <v>17</v>
      </c>
      <c r="F24" s="131" t="s">
        <v>17</v>
      </c>
      <c r="G24" s="131" t="s">
        <v>17</v>
      </c>
      <c r="H24" s="2"/>
      <c r="I24" s="2" t="s">
        <v>17</v>
      </c>
      <c r="J24" s="93"/>
      <c r="K24" s="2"/>
      <c r="L24" s="2" t="s">
        <v>17</v>
      </c>
      <c r="M24" s="2" t="s">
        <v>17</v>
      </c>
    </row>
    <row r="25" spans="1:13" ht="15">
      <c r="A25" s="94">
        <v>1970</v>
      </c>
      <c r="B25" s="119"/>
      <c r="C25" s="2" t="s">
        <v>17</v>
      </c>
      <c r="D25" s="132" t="s">
        <v>17</v>
      </c>
      <c r="E25" s="132" t="s">
        <v>17</v>
      </c>
      <c r="F25" s="131" t="s">
        <v>17</v>
      </c>
      <c r="G25" s="131" t="s">
        <v>17</v>
      </c>
      <c r="H25" s="2"/>
      <c r="I25" s="2" t="s">
        <v>17</v>
      </c>
      <c r="J25" s="93"/>
      <c r="K25" s="2"/>
      <c r="L25" s="2" t="s">
        <v>17</v>
      </c>
      <c r="M25" s="2" t="s">
        <v>17</v>
      </c>
    </row>
    <row r="26" spans="1:13" ht="15">
      <c r="A26" s="94">
        <v>1971</v>
      </c>
      <c r="B26" s="119"/>
      <c r="C26" s="2" t="s">
        <v>17</v>
      </c>
      <c r="D26" s="132" t="s">
        <v>17</v>
      </c>
      <c r="E26" s="132" t="s">
        <v>17</v>
      </c>
      <c r="F26" s="131" t="s">
        <v>17</v>
      </c>
      <c r="G26" s="131" t="s">
        <v>17</v>
      </c>
      <c r="H26" s="2"/>
      <c r="I26" s="2" t="s">
        <v>17</v>
      </c>
      <c r="J26" s="93"/>
      <c r="K26" s="2"/>
      <c r="L26" s="2" t="s">
        <v>17</v>
      </c>
      <c r="M26" s="2" t="s">
        <v>17</v>
      </c>
    </row>
    <row r="27" spans="1:13" ht="15">
      <c r="A27" s="94">
        <v>1972</v>
      </c>
      <c r="B27" s="119"/>
      <c r="C27" s="2" t="s">
        <v>17</v>
      </c>
      <c r="D27" s="132" t="s">
        <v>17</v>
      </c>
      <c r="E27" s="132" t="s">
        <v>17</v>
      </c>
      <c r="F27" s="131" t="s">
        <v>17</v>
      </c>
      <c r="G27" s="131" t="s">
        <v>17</v>
      </c>
      <c r="H27" s="2"/>
      <c r="I27" s="2" t="s">
        <v>17</v>
      </c>
      <c r="J27" s="93"/>
      <c r="K27" s="2"/>
      <c r="L27" s="2" t="s">
        <v>17</v>
      </c>
      <c r="M27" s="2" t="s">
        <v>17</v>
      </c>
    </row>
    <row r="28" spans="1:13" ht="15">
      <c r="A28" s="94">
        <v>1973</v>
      </c>
      <c r="B28" s="119"/>
      <c r="C28" s="2" t="s">
        <v>17</v>
      </c>
      <c r="D28" s="132" t="s">
        <v>17</v>
      </c>
      <c r="E28" s="132" t="s">
        <v>17</v>
      </c>
      <c r="F28" s="131" t="s">
        <v>17</v>
      </c>
      <c r="G28" s="131" t="s">
        <v>17</v>
      </c>
      <c r="H28" s="2"/>
      <c r="I28" s="2" t="s">
        <v>17</v>
      </c>
      <c r="J28" s="93"/>
      <c r="K28" s="102"/>
      <c r="L28" s="2" t="s">
        <v>17</v>
      </c>
      <c r="M28" s="102" t="e">
        <f aca="true" t="shared" si="0" ref="M28:M52">G28/G$40*100</f>
        <v>#VALUE!</v>
      </c>
    </row>
    <row r="29" spans="1:13" ht="15">
      <c r="A29" s="94">
        <v>1974</v>
      </c>
      <c r="B29" s="119"/>
      <c r="C29" s="2" t="s">
        <v>17</v>
      </c>
      <c r="D29" s="132" t="s">
        <v>17</v>
      </c>
      <c r="E29" s="132" t="s">
        <v>17</v>
      </c>
      <c r="F29" s="131" t="s">
        <v>17</v>
      </c>
      <c r="G29" s="131" t="s">
        <v>17</v>
      </c>
      <c r="H29" s="2"/>
      <c r="I29" s="93" t="e">
        <f aca="true" t="shared" si="1" ref="I29:I52">C29/C$40*100</f>
        <v>#VALUE!</v>
      </c>
      <c r="J29" s="93"/>
      <c r="K29" s="102"/>
      <c r="L29" s="2" t="s">
        <v>17</v>
      </c>
      <c r="M29" s="102" t="e">
        <f t="shared" si="0"/>
        <v>#VALUE!</v>
      </c>
    </row>
    <row r="30" spans="1:13" ht="15">
      <c r="A30" s="94">
        <v>1975</v>
      </c>
      <c r="B30" s="119"/>
      <c r="C30" s="2" t="s">
        <v>17</v>
      </c>
      <c r="D30" s="132" t="s">
        <v>17</v>
      </c>
      <c r="E30" s="132" t="s">
        <v>17</v>
      </c>
      <c r="F30" s="21" t="s">
        <v>17</v>
      </c>
      <c r="G30" s="21" t="s">
        <v>17</v>
      </c>
      <c r="H30" s="15"/>
      <c r="I30" s="93" t="e">
        <f t="shared" si="1"/>
        <v>#VALUE!</v>
      </c>
      <c r="J30" s="102"/>
      <c r="K30" s="102"/>
      <c r="L30" s="93" t="s">
        <v>17</v>
      </c>
      <c r="M30" s="102" t="e">
        <f t="shared" si="0"/>
        <v>#VALUE!</v>
      </c>
    </row>
    <row r="31" spans="1:13" ht="15">
      <c r="A31" s="94">
        <v>1976</v>
      </c>
      <c r="B31" s="119"/>
      <c r="C31" s="2" t="s">
        <v>17</v>
      </c>
      <c r="D31" s="132" t="s">
        <v>17</v>
      </c>
      <c r="E31" s="132" t="s">
        <v>17</v>
      </c>
      <c r="F31" s="21" t="s">
        <v>17</v>
      </c>
      <c r="G31" s="21" t="s">
        <v>17</v>
      </c>
      <c r="H31" s="15"/>
      <c r="I31" s="93" t="e">
        <f t="shared" si="1"/>
        <v>#VALUE!</v>
      </c>
      <c r="J31" s="102"/>
      <c r="K31" s="102"/>
      <c r="L31" s="93" t="s">
        <v>17</v>
      </c>
      <c r="M31" s="102" t="e">
        <f t="shared" si="0"/>
        <v>#VALUE!</v>
      </c>
    </row>
    <row r="32" spans="1:13" ht="15">
      <c r="A32" s="94">
        <v>1977</v>
      </c>
      <c r="B32" s="119"/>
      <c r="C32" s="2" t="s">
        <v>17</v>
      </c>
      <c r="D32" s="132" t="s">
        <v>17</v>
      </c>
      <c r="E32" s="132" t="s">
        <v>17</v>
      </c>
      <c r="F32" s="21" t="s">
        <v>17</v>
      </c>
      <c r="G32" s="21" t="s">
        <v>17</v>
      </c>
      <c r="H32" s="15"/>
      <c r="I32" s="93" t="e">
        <f t="shared" si="1"/>
        <v>#VALUE!</v>
      </c>
      <c r="J32" s="102"/>
      <c r="K32" s="102"/>
      <c r="L32" s="93" t="s">
        <v>17</v>
      </c>
      <c r="M32" s="102" t="e">
        <f t="shared" si="0"/>
        <v>#VALUE!</v>
      </c>
    </row>
    <row r="33" spans="1:13" ht="15">
      <c r="A33" s="94">
        <v>1978</v>
      </c>
      <c r="B33" s="119"/>
      <c r="C33" s="2" t="s">
        <v>17</v>
      </c>
      <c r="D33" s="132" t="s">
        <v>17</v>
      </c>
      <c r="E33" s="132" t="s">
        <v>17</v>
      </c>
      <c r="F33" s="21" t="s">
        <v>17</v>
      </c>
      <c r="G33" s="21" t="s">
        <v>17</v>
      </c>
      <c r="H33" s="15"/>
      <c r="I33" s="93" t="e">
        <f t="shared" si="1"/>
        <v>#VALUE!</v>
      </c>
      <c r="J33" s="102"/>
      <c r="K33" s="102"/>
      <c r="L33" s="93" t="s">
        <v>17</v>
      </c>
      <c r="M33" s="102" t="e">
        <f t="shared" si="0"/>
        <v>#VALUE!</v>
      </c>
    </row>
    <row r="34" spans="1:13" ht="15">
      <c r="A34" s="94">
        <v>1979</v>
      </c>
      <c r="B34" s="119"/>
      <c r="C34" s="2" t="s">
        <v>17</v>
      </c>
      <c r="D34" s="132" t="s">
        <v>17</v>
      </c>
      <c r="E34" s="132" t="s">
        <v>17</v>
      </c>
      <c r="F34" s="21" t="s">
        <v>17</v>
      </c>
      <c r="G34" s="21" t="s">
        <v>17</v>
      </c>
      <c r="H34" s="15"/>
      <c r="I34" s="93" t="e">
        <f t="shared" si="1"/>
        <v>#VALUE!</v>
      </c>
      <c r="J34" s="102"/>
      <c r="K34" s="102"/>
      <c r="L34" s="93" t="s">
        <v>17</v>
      </c>
      <c r="M34" s="102" t="e">
        <f t="shared" si="0"/>
        <v>#VALUE!</v>
      </c>
    </row>
    <row r="35" spans="1:13" ht="15">
      <c r="A35" s="94">
        <v>1980</v>
      </c>
      <c r="B35" s="119"/>
      <c r="C35" s="2" t="s">
        <v>17</v>
      </c>
      <c r="D35" s="132" t="s">
        <v>17</v>
      </c>
      <c r="E35" s="132" t="s">
        <v>17</v>
      </c>
      <c r="F35" s="132" t="s">
        <v>17</v>
      </c>
      <c r="G35" s="132" t="s">
        <v>17</v>
      </c>
      <c r="H35" s="15"/>
      <c r="I35" s="93" t="e">
        <f t="shared" si="1"/>
        <v>#VALUE!</v>
      </c>
      <c r="J35" s="102"/>
      <c r="K35" s="102" t="e">
        <f aca="true" t="shared" si="2" ref="K35:L52">E35/E$40*100</f>
        <v>#VALUE!</v>
      </c>
      <c r="L35" s="102" t="e">
        <f t="shared" si="2"/>
        <v>#VALUE!</v>
      </c>
      <c r="M35" s="102" t="e">
        <f t="shared" si="0"/>
        <v>#VALUE!</v>
      </c>
    </row>
    <row r="36" spans="1:13" ht="15">
      <c r="A36" s="94">
        <v>1981</v>
      </c>
      <c r="B36" s="119"/>
      <c r="C36" s="2" t="s">
        <v>17</v>
      </c>
      <c r="D36" s="132" t="s">
        <v>17</v>
      </c>
      <c r="E36" s="132" t="s">
        <v>17</v>
      </c>
      <c r="F36" s="132" t="s">
        <v>17</v>
      </c>
      <c r="G36" s="132" t="s">
        <v>17</v>
      </c>
      <c r="H36" s="15"/>
      <c r="I36" s="93" t="e">
        <f t="shared" si="1"/>
        <v>#VALUE!</v>
      </c>
      <c r="J36" s="102"/>
      <c r="K36" s="102" t="e">
        <f t="shared" si="2"/>
        <v>#VALUE!</v>
      </c>
      <c r="L36" s="102" t="e">
        <f t="shared" si="2"/>
        <v>#VALUE!</v>
      </c>
      <c r="M36" s="102" t="e">
        <f t="shared" si="0"/>
        <v>#VALUE!</v>
      </c>
    </row>
    <row r="37" spans="1:13" ht="15">
      <c r="A37" s="94">
        <v>1982</v>
      </c>
      <c r="B37" s="119"/>
      <c r="C37" s="2" t="s">
        <v>17</v>
      </c>
      <c r="D37" s="132" t="s">
        <v>17</v>
      </c>
      <c r="E37" s="132" t="s">
        <v>17</v>
      </c>
      <c r="F37" s="132" t="s">
        <v>17</v>
      </c>
      <c r="G37" s="132" t="s">
        <v>17</v>
      </c>
      <c r="H37" s="15"/>
      <c r="I37" s="93" t="e">
        <f t="shared" si="1"/>
        <v>#VALUE!</v>
      </c>
      <c r="J37" s="102"/>
      <c r="K37" s="102" t="e">
        <f t="shared" si="2"/>
        <v>#VALUE!</v>
      </c>
      <c r="L37" s="102" t="e">
        <f t="shared" si="2"/>
        <v>#VALUE!</v>
      </c>
      <c r="M37" s="102" t="e">
        <f t="shared" si="0"/>
        <v>#VALUE!</v>
      </c>
    </row>
    <row r="38" spans="1:13" ht="15">
      <c r="A38" s="94">
        <v>1983</v>
      </c>
      <c r="B38" s="119"/>
      <c r="C38" s="2" t="s">
        <v>17</v>
      </c>
      <c r="D38" s="132" t="s">
        <v>17</v>
      </c>
      <c r="E38" s="132" t="s">
        <v>17</v>
      </c>
      <c r="F38" s="132" t="s">
        <v>17</v>
      </c>
      <c r="G38" s="132" t="s">
        <v>17</v>
      </c>
      <c r="H38" s="15"/>
      <c r="I38" s="93" t="e">
        <f t="shared" si="1"/>
        <v>#VALUE!</v>
      </c>
      <c r="J38" s="102"/>
      <c r="K38" s="102" t="e">
        <f t="shared" si="2"/>
        <v>#VALUE!</v>
      </c>
      <c r="L38" s="102" t="e">
        <f t="shared" si="2"/>
        <v>#VALUE!</v>
      </c>
      <c r="M38" s="102" t="e">
        <f t="shared" si="0"/>
        <v>#VALUE!</v>
      </c>
    </row>
    <row r="39" spans="1:13" ht="15">
      <c r="A39" s="94">
        <v>1984</v>
      </c>
      <c r="B39" s="119"/>
      <c r="C39" s="2" t="s">
        <v>17</v>
      </c>
      <c r="D39" s="132" t="s">
        <v>17</v>
      </c>
      <c r="E39" s="132" t="s">
        <v>17</v>
      </c>
      <c r="F39" s="132" t="s">
        <v>17</v>
      </c>
      <c r="G39" s="132" t="s">
        <v>17</v>
      </c>
      <c r="H39" s="15"/>
      <c r="I39" s="93" t="e">
        <f t="shared" si="1"/>
        <v>#VALUE!</v>
      </c>
      <c r="J39" s="102"/>
      <c r="K39" s="102" t="e">
        <f t="shared" si="2"/>
        <v>#VALUE!</v>
      </c>
      <c r="L39" s="102" t="e">
        <f t="shared" si="2"/>
        <v>#VALUE!</v>
      </c>
      <c r="M39" s="102" t="e">
        <f t="shared" si="0"/>
        <v>#VALUE!</v>
      </c>
    </row>
    <row r="40" spans="1:13" ht="15">
      <c r="A40" s="94">
        <v>1985</v>
      </c>
      <c r="B40" s="119"/>
      <c r="C40" s="181">
        <v>9706</v>
      </c>
      <c r="D40" s="132" t="s">
        <v>17</v>
      </c>
      <c r="E40" s="132" t="s">
        <v>17</v>
      </c>
      <c r="F40" s="132" t="s">
        <v>17</v>
      </c>
      <c r="G40" s="132" t="s">
        <v>17</v>
      </c>
      <c r="H40" s="15"/>
      <c r="I40" s="93">
        <f t="shared" si="1"/>
        <v>100</v>
      </c>
      <c r="J40" s="102"/>
      <c r="K40" s="102" t="e">
        <f t="shared" si="2"/>
        <v>#VALUE!</v>
      </c>
      <c r="L40" s="102" t="e">
        <f t="shared" si="2"/>
        <v>#VALUE!</v>
      </c>
      <c r="M40" s="102" t="e">
        <f t="shared" si="0"/>
        <v>#VALUE!</v>
      </c>
    </row>
    <row r="41" spans="1:13" ht="15">
      <c r="A41" s="94">
        <v>1986</v>
      </c>
      <c r="B41" s="119"/>
      <c r="C41" s="181">
        <v>9332</v>
      </c>
      <c r="D41" s="132" t="s">
        <v>17</v>
      </c>
      <c r="E41" s="132" t="s">
        <v>17</v>
      </c>
      <c r="F41" s="132" t="s">
        <v>17</v>
      </c>
      <c r="G41" s="132" t="s">
        <v>17</v>
      </c>
      <c r="H41" s="15"/>
      <c r="I41" s="93">
        <f t="shared" si="1"/>
        <v>96.14671337317124</v>
      </c>
      <c r="J41" s="102"/>
      <c r="K41" s="102" t="e">
        <f t="shared" si="2"/>
        <v>#VALUE!</v>
      </c>
      <c r="L41" s="102" t="e">
        <f t="shared" si="2"/>
        <v>#VALUE!</v>
      </c>
      <c r="M41" s="102" t="e">
        <f t="shared" si="0"/>
        <v>#VALUE!</v>
      </c>
    </row>
    <row r="42" spans="1:13" ht="15">
      <c r="A42" s="94">
        <v>1987</v>
      </c>
      <c r="B42" s="119"/>
      <c r="C42" s="181">
        <v>10225</v>
      </c>
      <c r="D42" s="132" t="s">
        <v>17</v>
      </c>
      <c r="E42" s="16">
        <v>19810</v>
      </c>
      <c r="F42" s="16">
        <v>262</v>
      </c>
      <c r="G42" s="132" t="s">
        <v>17</v>
      </c>
      <c r="H42" s="15"/>
      <c r="I42" s="93">
        <f t="shared" si="1"/>
        <v>105.34720791263138</v>
      </c>
      <c r="J42" s="102"/>
      <c r="K42" s="102" t="e">
        <f t="shared" si="2"/>
        <v>#VALUE!</v>
      </c>
      <c r="L42" s="102" t="e">
        <f t="shared" si="2"/>
        <v>#VALUE!</v>
      </c>
      <c r="M42" s="102" t="e">
        <f t="shared" si="0"/>
        <v>#VALUE!</v>
      </c>
    </row>
    <row r="43" spans="1:15" ht="15">
      <c r="A43" s="94">
        <v>1988</v>
      </c>
      <c r="B43" s="119"/>
      <c r="C43" s="181">
        <v>11520</v>
      </c>
      <c r="D43" s="132" t="s">
        <v>17</v>
      </c>
      <c r="E43" s="16">
        <v>22910</v>
      </c>
      <c r="F43" s="16">
        <v>264</v>
      </c>
      <c r="G43" s="132" t="s">
        <v>17</v>
      </c>
      <c r="H43" s="15"/>
      <c r="I43" s="93">
        <f t="shared" si="1"/>
        <v>118.68947043066144</v>
      </c>
      <c r="J43" s="102"/>
      <c r="K43" s="102" t="e">
        <f t="shared" si="2"/>
        <v>#VALUE!</v>
      </c>
      <c r="L43" s="102" t="e">
        <f t="shared" si="2"/>
        <v>#VALUE!</v>
      </c>
      <c r="M43" s="102" t="e">
        <f t="shared" si="0"/>
        <v>#VALUE!</v>
      </c>
      <c r="O43" s="134"/>
    </row>
    <row r="44" spans="1:13" ht="15">
      <c r="A44" s="94">
        <v>1989</v>
      </c>
      <c r="B44" s="119"/>
      <c r="C44" s="181">
        <v>12339</v>
      </c>
      <c r="D44" s="132" t="s">
        <v>17</v>
      </c>
      <c r="E44" s="16">
        <v>23020</v>
      </c>
      <c r="F44" s="16">
        <v>268</v>
      </c>
      <c r="G44" s="132" t="s">
        <v>17</v>
      </c>
      <c r="H44" s="15"/>
      <c r="I44" s="93">
        <f t="shared" si="1"/>
        <v>127.12754996909128</v>
      </c>
      <c r="J44" s="102"/>
      <c r="K44" s="102" t="e">
        <f t="shared" si="2"/>
        <v>#VALUE!</v>
      </c>
      <c r="L44" s="102" t="e">
        <f t="shared" si="2"/>
        <v>#VALUE!</v>
      </c>
      <c r="M44" s="96" t="e">
        <f t="shared" si="0"/>
        <v>#VALUE!</v>
      </c>
    </row>
    <row r="45" spans="1:13" ht="15">
      <c r="A45" s="94">
        <v>1990</v>
      </c>
      <c r="B45" s="119"/>
      <c r="C45" s="16">
        <v>12309</v>
      </c>
      <c r="D45" s="132" t="s">
        <v>17</v>
      </c>
      <c r="E45" s="16">
        <v>19090</v>
      </c>
      <c r="F45" s="16">
        <v>315</v>
      </c>
      <c r="G45" s="132" t="s">
        <v>17</v>
      </c>
      <c r="H45" s="15"/>
      <c r="I45" s="93">
        <f t="shared" si="1"/>
        <v>126.81846280651143</v>
      </c>
      <c r="J45" s="102"/>
      <c r="K45" s="102" t="e">
        <f t="shared" si="2"/>
        <v>#VALUE!</v>
      </c>
      <c r="L45" s="102" t="e">
        <f t="shared" si="2"/>
        <v>#VALUE!</v>
      </c>
      <c r="M45" s="102" t="e">
        <f t="shared" si="0"/>
        <v>#VALUE!</v>
      </c>
    </row>
    <row r="46" spans="1:13" ht="15">
      <c r="A46" s="94">
        <v>1991</v>
      </c>
      <c r="B46" s="119"/>
      <c r="C46" s="16">
        <v>11909</v>
      </c>
      <c r="D46" s="132" t="s">
        <v>17</v>
      </c>
      <c r="E46" s="16">
        <v>22850</v>
      </c>
      <c r="F46" s="16">
        <v>298</v>
      </c>
      <c r="G46" s="132" t="s">
        <v>17</v>
      </c>
      <c r="H46" s="15"/>
      <c r="I46" s="93">
        <f t="shared" si="1"/>
        <v>122.69730063878012</v>
      </c>
      <c r="J46" s="102"/>
      <c r="K46" s="102" t="e">
        <f t="shared" si="2"/>
        <v>#VALUE!</v>
      </c>
      <c r="L46" s="102" t="e">
        <f t="shared" si="2"/>
        <v>#VALUE!</v>
      </c>
      <c r="M46" s="102" t="e">
        <f t="shared" si="0"/>
        <v>#VALUE!</v>
      </c>
    </row>
    <row r="47" spans="1:13" ht="15">
      <c r="A47" s="94">
        <v>1992</v>
      </c>
      <c r="B47" s="119"/>
      <c r="C47" s="16">
        <v>12121</v>
      </c>
      <c r="D47" s="132" t="s">
        <v>17</v>
      </c>
      <c r="E47" s="16">
        <v>20940</v>
      </c>
      <c r="F47" s="16">
        <v>270</v>
      </c>
      <c r="G47" s="62">
        <v>5132.2</v>
      </c>
      <c r="H47" s="15"/>
      <c r="I47" s="93">
        <f t="shared" si="1"/>
        <v>124.88151658767772</v>
      </c>
      <c r="J47" s="102"/>
      <c r="K47" s="102" t="e">
        <f t="shared" si="2"/>
        <v>#VALUE!</v>
      </c>
      <c r="L47" s="102" t="e">
        <f t="shared" si="2"/>
        <v>#VALUE!</v>
      </c>
      <c r="M47" s="102" t="e">
        <f t="shared" si="0"/>
        <v>#VALUE!</v>
      </c>
    </row>
    <row r="48" spans="1:13" ht="15">
      <c r="A48" s="94">
        <v>1993</v>
      </c>
      <c r="B48" s="119"/>
      <c r="C48" s="16">
        <v>12426</v>
      </c>
      <c r="D48" s="132" t="s">
        <v>17</v>
      </c>
      <c r="E48" s="16">
        <v>19710</v>
      </c>
      <c r="F48" s="16">
        <v>290</v>
      </c>
      <c r="G48" s="132" t="s">
        <v>17</v>
      </c>
      <c r="H48" s="15"/>
      <c r="I48" s="93">
        <f t="shared" si="1"/>
        <v>128.02390274057285</v>
      </c>
      <c r="J48" s="102"/>
      <c r="K48" s="102" t="e">
        <f t="shared" si="2"/>
        <v>#VALUE!</v>
      </c>
      <c r="L48" s="102" t="e">
        <f t="shared" si="2"/>
        <v>#VALUE!</v>
      </c>
      <c r="M48" s="102" t="e">
        <f t="shared" si="0"/>
        <v>#VALUE!</v>
      </c>
    </row>
    <row r="49" spans="1:13" ht="15">
      <c r="A49" s="94">
        <v>1994</v>
      </c>
      <c r="B49" s="119"/>
      <c r="C49" s="16">
        <v>12995</v>
      </c>
      <c r="D49" s="132" t="s">
        <v>17</v>
      </c>
      <c r="E49" s="16">
        <v>19740</v>
      </c>
      <c r="F49" s="16">
        <v>290</v>
      </c>
      <c r="G49" s="62">
        <v>5278.8</v>
      </c>
      <c r="H49" s="15"/>
      <c r="I49" s="93">
        <f t="shared" si="1"/>
        <v>133.8862559241706</v>
      </c>
      <c r="J49" s="102"/>
      <c r="K49" s="102" t="e">
        <f t="shared" si="2"/>
        <v>#VALUE!</v>
      </c>
      <c r="L49" s="102" t="e">
        <f t="shared" si="2"/>
        <v>#VALUE!</v>
      </c>
      <c r="M49" s="102" t="e">
        <f t="shared" si="0"/>
        <v>#VALUE!</v>
      </c>
    </row>
    <row r="50" spans="1:13" ht="15">
      <c r="A50" s="94">
        <v>1995</v>
      </c>
      <c r="B50" s="119"/>
      <c r="C50" s="16">
        <v>13965</v>
      </c>
      <c r="D50" s="132" t="s">
        <v>17</v>
      </c>
      <c r="E50" s="16">
        <v>25110</v>
      </c>
      <c r="F50" s="16">
        <v>300</v>
      </c>
      <c r="G50" s="62">
        <v>5692.5</v>
      </c>
      <c r="H50" s="15"/>
      <c r="I50" s="93">
        <f t="shared" si="1"/>
        <v>143.88007418091902</v>
      </c>
      <c r="J50" s="135"/>
      <c r="K50" s="102" t="e">
        <f t="shared" si="2"/>
        <v>#VALUE!</v>
      </c>
      <c r="L50" s="102" t="e">
        <f t="shared" si="2"/>
        <v>#VALUE!</v>
      </c>
      <c r="M50" s="102" t="e">
        <f t="shared" si="0"/>
        <v>#VALUE!</v>
      </c>
    </row>
    <row r="51" spans="1:13" ht="15">
      <c r="A51" s="94">
        <v>1996</v>
      </c>
      <c r="B51" s="119"/>
      <c r="C51" s="16">
        <v>14163</v>
      </c>
      <c r="D51" s="16">
        <v>1427</v>
      </c>
      <c r="E51" s="16">
        <v>29250</v>
      </c>
      <c r="F51" s="16">
        <v>300</v>
      </c>
      <c r="G51" s="62">
        <v>5688.1</v>
      </c>
      <c r="H51" s="15"/>
      <c r="I51" s="93">
        <f t="shared" si="1"/>
        <v>145.920049453946</v>
      </c>
      <c r="J51" s="102"/>
      <c r="K51" s="102" t="e">
        <f t="shared" si="2"/>
        <v>#VALUE!</v>
      </c>
      <c r="L51" s="102" t="e">
        <f t="shared" si="2"/>
        <v>#VALUE!</v>
      </c>
      <c r="M51" s="102" t="e">
        <f t="shared" si="0"/>
        <v>#VALUE!</v>
      </c>
    </row>
    <row r="52" spans="1:13" ht="15">
      <c r="A52" s="108">
        <v>1997</v>
      </c>
      <c r="B52" s="128"/>
      <c r="C52" s="19">
        <v>14236</v>
      </c>
      <c r="D52" s="16">
        <v>2145</v>
      </c>
      <c r="E52" s="16">
        <v>26280</v>
      </c>
      <c r="F52" s="16">
        <v>310</v>
      </c>
      <c r="G52" s="62">
        <v>5716.8</v>
      </c>
      <c r="H52" s="20"/>
      <c r="I52" s="102">
        <f t="shared" si="1"/>
        <v>146.672161549557</v>
      </c>
      <c r="J52" s="102"/>
      <c r="K52" s="102" t="e">
        <f t="shared" si="2"/>
        <v>#VALUE!</v>
      </c>
      <c r="L52" s="102" t="e">
        <f t="shared" si="2"/>
        <v>#VALUE!</v>
      </c>
      <c r="M52" s="102" t="e">
        <f t="shared" si="0"/>
        <v>#VALUE!</v>
      </c>
    </row>
    <row r="53" spans="1:13" ht="15">
      <c r="A53" s="94">
        <v>1998</v>
      </c>
      <c r="B53" s="128"/>
      <c r="C53" s="19">
        <v>14856</v>
      </c>
      <c r="D53" s="16">
        <v>2787</v>
      </c>
      <c r="E53" s="16">
        <v>29610</v>
      </c>
      <c r="F53" s="16">
        <v>260</v>
      </c>
      <c r="G53" s="62">
        <v>5946.4</v>
      </c>
      <c r="H53" s="20"/>
      <c r="I53" s="102">
        <f>C53/C$40*100</f>
        <v>153.0599629095405</v>
      </c>
      <c r="J53" s="102"/>
      <c r="K53" s="102" t="e">
        <f aca="true" t="shared" si="3" ref="K53:M55">E53/E$40*100</f>
        <v>#VALUE!</v>
      </c>
      <c r="L53" s="102" t="e">
        <f t="shared" si="3"/>
        <v>#VALUE!</v>
      </c>
      <c r="M53" s="102" t="e">
        <f t="shared" si="3"/>
        <v>#VALUE!</v>
      </c>
    </row>
    <row r="54" spans="1:13" ht="18">
      <c r="A54" s="386" t="s">
        <v>420</v>
      </c>
      <c r="B54" s="128"/>
      <c r="C54" s="19">
        <v>14988</v>
      </c>
      <c r="D54" s="16">
        <v>2891</v>
      </c>
      <c r="E54" s="95">
        <v>26850</v>
      </c>
      <c r="F54" s="16">
        <v>240</v>
      </c>
      <c r="G54" s="62">
        <v>5905.1</v>
      </c>
      <c r="H54" s="20"/>
      <c r="I54" s="102">
        <f>C54/C$40*100</f>
        <v>154.41994642489183</v>
      </c>
      <c r="J54" s="102"/>
      <c r="K54" s="102" t="e">
        <f t="shared" si="3"/>
        <v>#VALUE!</v>
      </c>
      <c r="L54" s="102" t="e">
        <f t="shared" si="3"/>
        <v>#VALUE!</v>
      </c>
      <c r="M54" s="102" t="e">
        <f t="shared" si="3"/>
        <v>#VALUE!</v>
      </c>
    </row>
    <row r="55" spans="1:13" ht="15">
      <c r="A55" s="108">
        <v>2000</v>
      </c>
      <c r="B55" s="128"/>
      <c r="C55" s="19">
        <v>14817</v>
      </c>
      <c r="D55" s="16">
        <v>2462</v>
      </c>
      <c r="E55" s="16">
        <v>20100</v>
      </c>
      <c r="F55" s="16">
        <v>280</v>
      </c>
      <c r="G55" s="62">
        <v>5932.9</v>
      </c>
      <c r="H55" s="20"/>
      <c r="I55" s="102">
        <f>C55/C$40*100</f>
        <v>152.6581495981867</v>
      </c>
      <c r="J55" s="102"/>
      <c r="K55" s="102" t="e">
        <f t="shared" si="3"/>
        <v>#VALUE!</v>
      </c>
      <c r="L55" s="102" t="e">
        <f t="shared" si="3"/>
        <v>#VALUE!</v>
      </c>
      <c r="M55" s="102" t="e">
        <f t="shared" si="3"/>
        <v>#VALUE!</v>
      </c>
    </row>
    <row r="56" spans="1:13" ht="15">
      <c r="A56" s="108">
        <v>2001</v>
      </c>
      <c r="B56" s="128"/>
      <c r="C56" s="19">
        <v>14425</v>
      </c>
      <c r="D56" s="174">
        <v>3099</v>
      </c>
      <c r="E56" s="174">
        <v>15600</v>
      </c>
      <c r="F56" s="174">
        <v>280</v>
      </c>
      <c r="G56" s="62">
        <v>5929</v>
      </c>
      <c r="H56" s="20"/>
      <c r="I56" s="102"/>
      <c r="J56" s="102"/>
      <c r="K56" s="102"/>
      <c r="L56" s="102"/>
      <c r="M56" s="102"/>
    </row>
    <row r="57" spans="1:13" ht="15">
      <c r="A57" s="108">
        <v>2002</v>
      </c>
      <c r="B57" s="128"/>
      <c r="C57" s="175">
        <v>14170</v>
      </c>
      <c r="D57" s="174">
        <v>2737</v>
      </c>
      <c r="E57" s="192">
        <v>14540</v>
      </c>
      <c r="F57" s="191">
        <v>240</v>
      </c>
      <c r="G57" s="175">
        <v>5909</v>
      </c>
      <c r="H57" s="20"/>
      <c r="I57" s="102"/>
      <c r="J57" s="102"/>
      <c r="K57" s="102"/>
      <c r="L57" s="102"/>
      <c r="M57" s="102"/>
    </row>
    <row r="58" spans="1:13" ht="18">
      <c r="A58" s="386" t="s">
        <v>421</v>
      </c>
      <c r="B58" s="128"/>
      <c r="C58" s="307">
        <v>14432</v>
      </c>
      <c r="D58" s="174">
        <v>2516.829171</v>
      </c>
      <c r="E58" s="192">
        <v>14850</v>
      </c>
      <c r="F58" s="191">
        <v>250</v>
      </c>
      <c r="G58" s="175">
        <v>5832</v>
      </c>
      <c r="H58" s="20"/>
      <c r="I58" s="102"/>
      <c r="J58" s="102"/>
      <c r="K58" s="102"/>
      <c r="L58" s="102"/>
      <c r="M58" s="102"/>
    </row>
    <row r="59" spans="1:13" ht="15">
      <c r="A59" s="108">
        <v>2004</v>
      </c>
      <c r="B59" s="128"/>
      <c r="C59" s="175">
        <v>15233</v>
      </c>
      <c r="D59" s="193">
        <v>3736</v>
      </c>
      <c r="E59" s="192">
        <v>14060</v>
      </c>
      <c r="F59" s="191">
        <v>240</v>
      </c>
      <c r="G59" s="175">
        <v>5820.3672357</v>
      </c>
      <c r="H59" s="20"/>
      <c r="I59" s="102"/>
      <c r="J59" s="102"/>
      <c r="K59" s="102"/>
      <c r="L59" s="102"/>
      <c r="M59" s="102"/>
    </row>
    <row r="60" spans="1:13" ht="15">
      <c r="A60" s="108">
        <v>2005</v>
      </c>
      <c r="B60" s="128"/>
      <c r="C60" s="175">
        <v>13578</v>
      </c>
      <c r="D60" s="193">
        <v>4304</v>
      </c>
      <c r="E60" s="192">
        <v>17457.477846940084</v>
      </c>
      <c r="F60" s="191">
        <v>250</v>
      </c>
      <c r="G60" s="175">
        <v>5869</v>
      </c>
      <c r="H60" s="20"/>
      <c r="I60" s="102"/>
      <c r="J60" s="102"/>
      <c r="K60" s="102"/>
      <c r="L60" s="102"/>
      <c r="M60" s="102"/>
    </row>
    <row r="61" spans="1:13" ht="15">
      <c r="A61" s="108">
        <v>2006</v>
      </c>
      <c r="B61" s="128"/>
      <c r="C61" s="175">
        <v>14344</v>
      </c>
      <c r="D61" s="193">
        <v>3599</v>
      </c>
      <c r="E61" s="192">
        <v>13720</v>
      </c>
      <c r="F61" s="191">
        <v>150</v>
      </c>
      <c r="G61" s="175">
        <v>5715</v>
      </c>
      <c r="H61" s="20"/>
      <c r="I61" s="102"/>
      <c r="J61" s="102"/>
      <c r="K61" s="102"/>
      <c r="L61" s="102"/>
      <c r="M61" s="102"/>
    </row>
    <row r="62" spans="1:13" ht="15.75" thickBot="1">
      <c r="A62" s="138">
        <v>2007</v>
      </c>
      <c r="B62" s="125"/>
      <c r="C62" s="114" t="s">
        <v>17</v>
      </c>
      <c r="D62" s="139" t="s">
        <v>17</v>
      </c>
      <c r="E62" s="140" t="s">
        <v>17</v>
      </c>
      <c r="F62" s="139" t="s">
        <v>17</v>
      </c>
      <c r="G62" s="383">
        <v>5726</v>
      </c>
      <c r="H62" s="20"/>
      <c r="I62" s="114"/>
      <c r="J62" s="114"/>
      <c r="K62" s="114"/>
      <c r="L62" s="114"/>
      <c r="M62" s="114"/>
    </row>
    <row r="64" ht="15">
      <c r="A64" t="s">
        <v>136</v>
      </c>
    </row>
    <row r="65" ht="15">
      <c r="A65" t="s">
        <v>205</v>
      </c>
    </row>
    <row r="66" ht="15">
      <c r="A66" t="s">
        <v>206</v>
      </c>
    </row>
    <row r="67" ht="15">
      <c r="A67" t="s">
        <v>207</v>
      </c>
    </row>
    <row r="68" ht="15">
      <c r="A68" s="142" t="s">
        <v>181</v>
      </c>
    </row>
    <row r="69" ht="15">
      <c r="A69" s="1" t="s">
        <v>128</v>
      </c>
    </row>
    <row r="70" ht="15" hidden="1">
      <c r="A70" s="8" t="s">
        <v>129</v>
      </c>
    </row>
    <row r="71" ht="12.75" customHeight="1">
      <c r="A71" t="s">
        <v>402</v>
      </c>
    </row>
    <row r="72" ht="12.75" customHeight="1">
      <c r="A72" t="s">
        <v>352</v>
      </c>
    </row>
    <row r="73" ht="12.75" customHeight="1">
      <c r="A73" t="s">
        <v>422</v>
      </c>
    </row>
    <row r="74" ht="12.75" customHeight="1">
      <c r="A74" t="s">
        <v>423</v>
      </c>
    </row>
    <row r="75" ht="79.5"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M69"/>
  <sheetViews>
    <sheetView zoomScale="90" zoomScaleNormal="90" workbookViewId="0" topLeftCell="A1">
      <selection activeCell="A1" sqref="A1"/>
    </sheetView>
  </sheetViews>
  <sheetFormatPr defaultColWidth="8.88671875" defaultRowHeight="15"/>
  <cols>
    <col min="1" max="1" width="5.77734375" style="9" customWidth="1"/>
    <col min="2" max="2" width="2.10546875" style="9" customWidth="1"/>
    <col min="3" max="7" width="8.77734375" style="9" customWidth="1"/>
    <col min="8" max="8" width="1.99609375" style="9" customWidth="1"/>
    <col min="9" max="13" width="8.77734375" style="9" customWidth="1"/>
    <col min="14" max="14" width="6.88671875" style="9" customWidth="1"/>
    <col min="15" max="16384" width="8.88671875" style="9" customWidth="1"/>
  </cols>
  <sheetData>
    <row r="1" ht="18">
      <c r="A1" s="87" t="s">
        <v>170</v>
      </c>
    </row>
    <row r="2" spans="1:13" ht="13.5" thickBot="1">
      <c r="A2" s="10"/>
      <c r="B2" s="10"/>
      <c r="C2" s="10"/>
      <c r="D2" s="10"/>
      <c r="E2" s="10"/>
      <c r="F2" s="10"/>
      <c r="G2" s="10"/>
      <c r="H2" s="10"/>
      <c r="I2" s="10"/>
      <c r="J2" s="10"/>
      <c r="K2" s="10"/>
      <c r="L2" s="10"/>
      <c r="M2" s="10"/>
    </row>
    <row r="3" spans="1:13" ht="15">
      <c r="A3" s="146" t="s">
        <v>137</v>
      </c>
      <c r="B3" s="147"/>
      <c r="C3" s="148"/>
      <c r="D3" s="148"/>
      <c r="E3" s="148"/>
      <c r="F3" s="148"/>
      <c r="G3" s="407"/>
      <c r="H3" s="147"/>
      <c r="I3" s="148"/>
      <c r="J3" s="148"/>
      <c r="K3" s="148"/>
      <c r="L3" s="148"/>
      <c r="M3" s="148"/>
    </row>
    <row r="4" spans="1:13" ht="15">
      <c r="A4" s="149"/>
      <c r="B4" s="149"/>
      <c r="C4" s="148" t="s">
        <v>26</v>
      </c>
      <c r="D4" s="148" t="s">
        <v>171</v>
      </c>
      <c r="E4" s="148" t="s">
        <v>172</v>
      </c>
      <c r="F4" s="148" t="s">
        <v>176</v>
      </c>
      <c r="G4" s="408" t="s">
        <v>162</v>
      </c>
      <c r="H4" s="149"/>
      <c r="I4" s="148" t="s">
        <v>26</v>
      </c>
      <c r="J4" s="148" t="s">
        <v>171</v>
      </c>
      <c r="K4" s="148" t="s">
        <v>172</v>
      </c>
      <c r="L4" s="148" t="s">
        <v>176</v>
      </c>
      <c r="M4" s="148" t="s">
        <v>162</v>
      </c>
    </row>
    <row r="5" spans="3:13" ht="15">
      <c r="C5" s="150"/>
      <c r="D5" s="148"/>
      <c r="E5" s="148" t="s">
        <v>173</v>
      </c>
      <c r="F5" s="148" t="s">
        <v>174</v>
      </c>
      <c r="G5" s="409"/>
      <c r="I5" s="150"/>
      <c r="J5" s="148"/>
      <c r="K5" s="148" t="s">
        <v>173</v>
      </c>
      <c r="L5" s="148" t="s">
        <v>174</v>
      </c>
      <c r="M5" s="150"/>
    </row>
    <row r="6" spans="3:13" ht="15">
      <c r="C6" s="150"/>
      <c r="D6" s="148"/>
      <c r="E6" s="148" t="s">
        <v>174</v>
      </c>
      <c r="F6" s="148" t="s">
        <v>177</v>
      </c>
      <c r="G6" s="409"/>
      <c r="I6" s="150"/>
      <c r="J6" s="148"/>
      <c r="K6" s="148" t="s">
        <v>174</v>
      </c>
      <c r="L6" s="148" t="s">
        <v>177</v>
      </c>
      <c r="M6" s="150"/>
    </row>
    <row r="7" spans="3:13" ht="15">
      <c r="C7" s="150"/>
      <c r="D7" s="148"/>
      <c r="E7" s="148" t="s">
        <v>175</v>
      </c>
      <c r="F7" s="148" t="s">
        <v>178</v>
      </c>
      <c r="G7" s="409"/>
      <c r="I7" s="150"/>
      <c r="J7" s="148"/>
      <c r="K7" s="148" t="s">
        <v>175</v>
      </c>
      <c r="L7" s="148" t="s">
        <v>178</v>
      </c>
      <c r="M7" s="150"/>
    </row>
    <row r="8" spans="3:11" ht="15">
      <c r="C8" s="150"/>
      <c r="D8" s="148"/>
      <c r="E8" s="148"/>
      <c r="F8" s="150"/>
      <c r="G8" s="409"/>
      <c r="J8" s="148"/>
      <c r="K8" s="148"/>
    </row>
    <row r="9" spans="1:13" ht="5.25" customHeight="1" thickBot="1">
      <c r="A9" s="10"/>
      <c r="B9" s="10"/>
      <c r="C9" s="151"/>
      <c r="D9" s="151"/>
      <c r="E9" s="151"/>
      <c r="F9" s="151"/>
      <c r="G9" s="410"/>
      <c r="H9" s="10"/>
      <c r="I9" s="10"/>
      <c r="J9" s="10"/>
      <c r="K9" s="10"/>
      <c r="L9" s="10"/>
      <c r="M9" s="10"/>
    </row>
    <row r="10" spans="1:13" ht="12.75">
      <c r="A10" s="45"/>
      <c r="B10" s="45"/>
      <c r="C10" s="152"/>
      <c r="D10" s="152"/>
      <c r="E10" s="152"/>
      <c r="F10" s="152"/>
      <c r="G10" s="409"/>
      <c r="H10" s="45"/>
      <c r="I10" s="45"/>
      <c r="J10" s="45"/>
      <c r="K10" s="45"/>
      <c r="L10" s="45"/>
      <c r="M10" s="45"/>
    </row>
    <row r="11" spans="3:13" ht="12.75">
      <c r="C11" s="17"/>
      <c r="D11" s="17"/>
      <c r="E11" s="17"/>
      <c r="F11" s="17"/>
      <c r="G11" s="400" t="s">
        <v>34</v>
      </c>
      <c r="M11" s="17" t="s">
        <v>298</v>
      </c>
    </row>
    <row r="12" spans="1:13" ht="15">
      <c r="A12" s="7">
        <v>1962</v>
      </c>
      <c r="C12" s="102" t="s">
        <v>17</v>
      </c>
      <c r="D12" s="102" t="s">
        <v>17</v>
      </c>
      <c r="E12" s="102" t="s">
        <v>17</v>
      </c>
      <c r="F12" s="102" t="s">
        <v>17</v>
      </c>
      <c r="G12" s="411" t="s">
        <v>17</v>
      </c>
      <c r="H12" s="45"/>
      <c r="I12" s="102" t="s">
        <v>17</v>
      </c>
      <c r="J12" s="102" t="s">
        <v>17</v>
      </c>
      <c r="K12" s="102" t="s">
        <v>17</v>
      </c>
      <c r="L12" s="102" t="s">
        <v>17</v>
      </c>
      <c r="M12" s="102" t="s">
        <v>17</v>
      </c>
    </row>
    <row r="13" spans="1:13" ht="15">
      <c r="A13" s="7">
        <v>1963</v>
      </c>
      <c r="C13" s="102" t="s">
        <v>17</v>
      </c>
      <c r="D13" s="102" t="s">
        <v>17</v>
      </c>
      <c r="E13" s="102" t="s">
        <v>17</v>
      </c>
      <c r="F13" s="102" t="s">
        <v>17</v>
      </c>
      <c r="G13" s="411" t="s">
        <v>17</v>
      </c>
      <c r="H13" s="45"/>
      <c r="I13" s="102" t="s">
        <v>17</v>
      </c>
      <c r="J13" s="102" t="s">
        <v>17</v>
      </c>
      <c r="K13" s="102" t="s">
        <v>17</v>
      </c>
      <c r="L13" s="102" t="s">
        <v>17</v>
      </c>
      <c r="M13" s="102" t="s">
        <v>17</v>
      </c>
    </row>
    <row r="14" spans="1:13" ht="15">
      <c r="A14" s="7">
        <v>1964</v>
      </c>
      <c r="C14" s="102" t="s">
        <v>17</v>
      </c>
      <c r="D14" s="102" t="s">
        <v>17</v>
      </c>
      <c r="E14" s="102" t="s">
        <v>17</v>
      </c>
      <c r="F14" s="102" t="s">
        <v>17</v>
      </c>
      <c r="G14" s="411" t="s">
        <v>17</v>
      </c>
      <c r="H14" s="45"/>
      <c r="I14" s="102" t="s">
        <v>17</v>
      </c>
      <c r="J14" s="102" t="s">
        <v>17</v>
      </c>
      <c r="K14" s="102" t="s">
        <v>17</v>
      </c>
      <c r="L14" s="102" t="s">
        <v>17</v>
      </c>
      <c r="M14" s="102" t="s">
        <v>17</v>
      </c>
    </row>
    <row r="15" spans="1:13" ht="15">
      <c r="A15" s="7">
        <v>1965</v>
      </c>
      <c r="C15" s="102" t="s">
        <v>17</v>
      </c>
      <c r="D15" s="102" t="s">
        <v>17</v>
      </c>
      <c r="E15" s="102" t="s">
        <v>17</v>
      </c>
      <c r="F15" s="102" t="s">
        <v>17</v>
      </c>
      <c r="G15" s="411" t="s">
        <v>17</v>
      </c>
      <c r="H15" s="45"/>
      <c r="I15" s="102" t="s">
        <v>17</v>
      </c>
      <c r="J15" s="102" t="s">
        <v>17</v>
      </c>
      <c r="K15" s="102" t="s">
        <v>17</v>
      </c>
      <c r="L15" s="102" t="s">
        <v>17</v>
      </c>
      <c r="M15" s="102" t="s">
        <v>17</v>
      </c>
    </row>
    <row r="16" spans="1:13" ht="15">
      <c r="A16" s="7">
        <v>1966</v>
      </c>
      <c r="C16" s="102" t="s">
        <v>17</v>
      </c>
      <c r="D16" s="102" t="s">
        <v>17</v>
      </c>
      <c r="E16" s="102" t="s">
        <v>17</v>
      </c>
      <c r="F16" s="102" t="s">
        <v>17</v>
      </c>
      <c r="G16" s="411" t="s">
        <v>17</v>
      </c>
      <c r="H16" s="45"/>
      <c r="I16" s="102" t="s">
        <v>17</v>
      </c>
      <c r="J16" s="102" t="s">
        <v>17</v>
      </c>
      <c r="K16" s="102" t="s">
        <v>17</v>
      </c>
      <c r="L16" s="102" t="s">
        <v>17</v>
      </c>
      <c r="M16" s="102" t="s">
        <v>17</v>
      </c>
    </row>
    <row r="17" spans="1:13" ht="15">
      <c r="A17" s="7">
        <v>1967</v>
      </c>
      <c r="C17" s="102" t="s">
        <v>17</v>
      </c>
      <c r="D17" s="102" t="s">
        <v>17</v>
      </c>
      <c r="E17" s="102" t="s">
        <v>17</v>
      </c>
      <c r="F17" s="102" t="s">
        <v>17</v>
      </c>
      <c r="G17" s="411" t="s">
        <v>17</v>
      </c>
      <c r="H17" s="45"/>
      <c r="I17" s="102" t="s">
        <v>17</v>
      </c>
      <c r="J17" s="102" t="s">
        <v>17</v>
      </c>
      <c r="K17" s="102" t="s">
        <v>17</v>
      </c>
      <c r="L17" s="102" t="s">
        <v>17</v>
      </c>
      <c r="M17" s="102" t="s">
        <v>17</v>
      </c>
    </row>
    <row r="18" spans="1:13" ht="15">
      <c r="A18" s="7">
        <v>1968</v>
      </c>
      <c r="C18" s="102" t="s">
        <v>17</v>
      </c>
      <c r="D18" s="102" t="s">
        <v>17</v>
      </c>
      <c r="E18" s="102" t="s">
        <v>17</v>
      </c>
      <c r="F18" s="102" t="s">
        <v>17</v>
      </c>
      <c r="G18" s="411" t="s">
        <v>17</v>
      </c>
      <c r="H18" s="45"/>
      <c r="I18" s="102" t="s">
        <v>17</v>
      </c>
      <c r="J18" s="102" t="s">
        <v>17</v>
      </c>
      <c r="K18" s="102" t="s">
        <v>17</v>
      </c>
      <c r="L18" s="102" t="s">
        <v>17</v>
      </c>
      <c r="M18" s="102" t="s">
        <v>17</v>
      </c>
    </row>
    <row r="19" spans="1:13" ht="15">
      <c r="A19" s="7">
        <v>1969</v>
      </c>
      <c r="C19" s="102" t="s">
        <v>17</v>
      </c>
      <c r="D19" s="102" t="s">
        <v>17</v>
      </c>
      <c r="E19" s="102" t="s">
        <v>17</v>
      </c>
      <c r="F19" s="102" t="s">
        <v>17</v>
      </c>
      <c r="G19" s="411" t="s">
        <v>17</v>
      </c>
      <c r="H19" s="45"/>
      <c r="I19" s="102" t="s">
        <v>17</v>
      </c>
      <c r="J19" s="102" t="s">
        <v>17</v>
      </c>
      <c r="K19" s="102" t="s">
        <v>17</v>
      </c>
      <c r="L19" s="102" t="s">
        <v>17</v>
      </c>
      <c r="M19" s="102" t="s">
        <v>17</v>
      </c>
    </row>
    <row r="20" spans="1:13" ht="15">
      <c r="A20" s="7">
        <v>1970</v>
      </c>
      <c r="C20" s="102" t="s">
        <v>17</v>
      </c>
      <c r="D20" s="102" t="s">
        <v>17</v>
      </c>
      <c r="E20" s="102" t="s">
        <v>17</v>
      </c>
      <c r="F20" s="102" t="s">
        <v>17</v>
      </c>
      <c r="G20" s="411" t="s">
        <v>17</v>
      </c>
      <c r="H20" s="45"/>
      <c r="I20" s="102" t="s">
        <v>17</v>
      </c>
      <c r="J20" s="102" t="s">
        <v>17</v>
      </c>
      <c r="K20" s="102" t="s">
        <v>17</v>
      </c>
      <c r="L20" s="102" t="s">
        <v>17</v>
      </c>
      <c r="M20" s="102" t="s">
        <v>17</v>
      </c>
    </row>
    <row r="21" spans="1:13" ht="15">
      <c r="A21" s="7">
        <v>1971</v>
      </c>
      <c r="C21" s="102" t="s">
        <v>17</v>
      </c>
      <c r="D21" s="102" t="s">
        <v>17</v>
      </c>
      <c r="E21" s="102" t="s">
        <v>17</v>
      </c>
      <c r="F21" s="102" t="s">
        <v>17</v>
      </c>
      <c r="G21" s="411" t="s">
        <v>17</v>
      </c>
      <c r="H21" s="45"/>
      <c r="I21" s="102" t="s">
        <v>17</v>
      </c>
      <c r="J21" s="102" t="s">
        <v>17</v>
      </c>
      <c r="K21" s="102" t="s">
        <v>17</v>
      </c>
      <c r="L21" s="102" t="s">
        <v>17</v>
      </c>
      <c r="M21" s="102" t="s">
        <v>17</v>
      </c>
    </row>
    <row r="22" spans="1:13" ht="15">
      <c r="A22" s="7">
        <v>1972</v>
      </c>
      <c r="B22" s="154"/>
      <c r="C22" s="102" t="s">
        <v>17</v>
      </c>
      <c r="D22" s="102" t="s">
        <v>17</v>
      </c>
      <c r="E22" s="102" t="s">
        <v>17</v>
      </c>
      <c r="F22" s="102" t="s">
        <v>17</v>
      </c>
      <c r="G22" s="411" t="s">
        <v>17</v>
      </c>
      <c r="H22" s="45"/>
      <c r="I22" s="102" t="s">
        <v>17</v>
      </c>
      <c r="J22" s="102" t="s">
        <v>17</v>
      </c>
      <c r="K22" s="102" t="s">
        <v>17</v>
      </c>
      <c r="L22" s="102" t="s">
        <v>17</v>
      </c>
      <c r="M22" s="102" t="s">
        <v>17</v>
      </c>
    </row>
    <row r="23" spans="1:13" ht="15">
      <c r="A23" s="7">
        <v>1973</v>
      </c>
      <c r="B23" s="154"/>
      <c r="C23" s="102" t="s">
        <v>17</v>
      </c>
      <c r="D23" s="102" t="s">
        <v>17</v>
      </c>
      <c r="E23" s="102" t="s">
        <v>17</v>
      </c>
      <c r="F23" s="102" t="s">
        <v>17</v>
      </c>
      <c r="G23" s="411" t="s">
        <v>17</v>
      </c>
      <c r="H23" s="45"/>
      <c r="I23" s="102" t="s">
        <v>17</v>
      </c>
      <c r="J23" s="102" t="s">
        <v>17</v>
      </c>
      <c r="K23" s="102" t="s">
        <v>17</v>
      </c>
      <c r="L23" s="102" t="s">
        <v>17</v>
      </c>
      <c r="M23" s="102" t="s">
        <v>17</v>
      </c>
    </row>
    <row r="24" spans="1:13" ht="15">
      <c r="A24" s="7">
        <v>1974</v>
      </c>
      <c r="B24" s="154"/>
      <c r="C24" s="102" t="s">
        <v>17</v>
      </c>
      <c r="D24" s="102" t="s">
        <v>17</v>
      </c>
      <c r="E24" s="102" t="s">
        <v>17</v>
      </c>
      <c r="F24" s="102" t="s">
        <v>17</v>
      </c>
      <c r="G24" s="411" t="s">
        <v>17</v>
      </c>
      <c r="H24" s="45"/>
      <c r="I24" s="102" t="s">
        <v>17</v>
      </c>
      <c r="J24" s="102" t="s">
        <v>17</v>
      </c>
      <c r="K24" s="102" t="s">
        <v>17</v>
      </c>
      <c r="L24" s="102" t="s">
        <v>17</v>
      </c>
      <c r="M24" s="102" t="s">
        <v>17</v>
      </c>
    </row>
    <row r="25" spans="1:13" ht="15">
      <c r="A25" s="7">
        <v>1975</v>
      </c>
      <c r="B25" s="154"/>
      <c r="C25" s="102" t="s">
        <v>17</v>
      </c>
      <c r="D25" s="102" t="s">
        <v>17</v>
      </c>
      <c r="E25" s="102" t="s">
        <v>17</v>
      </c>
      <c r="F25" s="102" t="s">
        <v>17</v>
      </c>
      <c r="G25" s="411" t="s">
        <v>17</v>
      </c>
      <c r="H25" s="45"/>
      <c r="I25" s="102" t="s">
        <v>17</v>
      </c>
      <c r="J25" s="102" t="s">
        <v>17</v>
      </c>
      <c r="K25" s="102" t="s">
        <v>17</v>
      </c>
      <c r="L25" s="102" t="s">
        <v>17</v>
      </c>
      <c r="M25" s="102" t="s">
        <v>17</v>
      </c>
    </row>
    <row r="26" spans="1:13" ht="15">
      <c r="A26" s="7">
        <v>1976</v>
      </c>
      <c r="C26" s="102" t="s">
        <v>17</v>
      </c>
      <c r="D26" s="102" t="s">
        <v>17</v>
      </c>
      <c r="E26" s="102" t="s">
        <v>17</v>
      </c>
      <c r="F26" s="102" t="s">
        <v>17</v>
      </c>
      <c r="G26" s="411" t="s">
        <v>17</v>
      </c>
      <c r="H26" s="45"/>
      <c r="I26" s="102" t="s">
        <v>17</v>
      </c>
      <c r="J26" s="102" t="s">
        <v>17</v>
      </c>
      <c r="K26" s="102" t="s">
        <v>17</v>
      </c>
      <c r="L26" s="102" t="s">
        <v>17</v>
      </c>
      <c r="M26" s="102" t="s">
        <v>17</v>
      </c>
    </row>
    <row r="27" spans="1:13" ht="15">
      <c r="A27" s="7">
        <v>1977</v>
      </c>
      <c r="C27" s="102" t="s">
        <v>17</v>
      </c>
      <c r="D27" s="102" t="s">
        <v>17</v>
      </c>
      <c r="E27" s="102" t="s">
        <v>17</v>
      </c>
      <c r="F27" s="102" t="s">
        <v>17</v>
      </c>
      <c r="G27" s="411" t="s">
        <v>17</v>
      </c>
      <c r="H27" s="45"/>
      <c r="I27" s="102" t="s">
        <v>17</v>
      </c>
      <c r="J27" s="102" t="s">
        <v>17</v>
      </c>
      <c r="K27" s="102" t="s">
        <v>17</v>
      </c>
      <c r="L27" s="102" t="s">
        <v>17</v>
      </c>
      <c r="M27" s="102" t="s">
        <v>17</v>
      </c>
    </row>
    <row r="28" spans="1:13" ht="15">
      <c r="A28" s="7">
        <v>1978</v>
      </c>
      <c r="C28" s="102" t="s">
        <v>17</v>
      </c>
      <c r="D28" s="102" t="s">
        <v>17</v>
      </c>
      <c r="E28" s="102" t="s">
        <v>17</v>
      </c>
      <c r="F28" s="102" t="s">
        <v>17</v>
      </c>
      <c r="G28" s="411" t="s">
        <v>17</v>
      </c>
      <c r="H28" s="45"/>
      <c r="I28" s="102" t="s">
        <v>17</v>
      </c>
      <c r="J28" s="102" t="s">
        <v>17</v>
      </c>
      <c r="K28" s="102" t="s">
        <v>17</v>
      </c>
      <c r="L28" s="102" t="s">
        <v>17</v>
      </c>
      <c r="M28" s="102" t="s">
        <v>17</v>
      </c>
    </row>
    <row r="29" spans="1:13" ht="15">
      <c r="A29" s="7">
        <v>1979</v>
      </c>
      <c r="C29" s="102" t="s">
        <v>17</v>
      </c>
      <c r="D29" s="102" t="s">
        <v>17</v>
      </c>
      <c r="E29" s="102" t="s">
        <v>17</v>
      </c>
      <c r="F29" s="102" t="s">
        <v>17</v>
      </c>
      <c r="G29" s="411" t="s">
        <v>17</v>
      </c>
      <c r="H29" s="45"/>
      <c r="I29" s="102" t="s">
        <v>17</v>
      </c>
      <c r="J29" s="102" t="s">
        <v>17</v>
      </c>
      <c r="K29" s="102" t="s">
        <v>17</v>
      </c>
      <c r="L29" s="102" t="s">
        <v>17</v>
      </c>
      <c r="M29" s="102" t="s">
        <v>17</v>
      </c>
    </row>
    <row r="30" spans="1:13" ht="15">
      <c r="A30" s="7">
        <v>1980</v>
      </c>
      <c r="C30" s="102" t="s">
        <v>17</v>
      </c>
      <c r="D30" s="102" t="s">
        <v>17</v>
      </c>
      <c r="E30" s="102" t="s">
        <v>17</v>
      </c>
      <c r="F30" s="102" t="s">
        <v>17</v>
      </c>
      <c r="G30" s="411" t="s">
        <v>17</v>
      </c>
      <c r="H30" s="45"/>
      <c r="I30" s="102" t="s">
        <v>17</v>
      </c>
      <c r="J30" s="102" t="s">
        <v>17</v>
      </c>
      <c r="K30" s="102" t="s">
        <v>17</v>
      </c>
      <c r="L30" s="102" t="s">
        <v>17</v>
      </c>
      <c r="M30" s="102" t="s">
        <v>17</v>
      </c>
    </row>
    <row r="31" spans="1:13" ht="15">
      <c r="A31" s="7">
        <v>1981</v>
      </c>
      <c r="C31" s="102" t="s">
        <v>17</v>
      </c>
      <c r="D31" s="102" t="s">
        <v>17</v>
      </c>
      <c r="E31" s="102" t="s">
        <v>17</v>
      </c>
      <c r="F31" s="102" t="s">
        <v>17</v>
      </c>
      <c r="G31" s="411" t="s">
        <v>17</v>
      </c>
      <c r="I31" s="102" t="s">
        <v>17</v>
      </c>
      <c r="J31" s="102" t="s">
        <v>17</v>
      </c>
      <c r="K31" s="102" t="s">
        <v>17</v>
      </c>
      <c r="L31" s="102" t="s">
        <v>17</v>
      </c>
      <c r="M31" s="102" t="s">
        <v>17</v>
      </c>
    </row>
    <row r="32" spans="1:13" ht="15">
      <c r="A32" s="7">
        <v>1982</v>
      </c>
      <c r="C32" s="102" t="s">
        <v>17</v>
      </c>
      <c r="D32" s="102" t="s">
        <v>17</v>
      </c>
      <c r="E32" s="102" t="s">
        <v>17</v>
      </c>
      <c r="F32" s="102" t="s">
        <v>17</v>
      </c>
      <c r="G32" s="411" t="s">
        <v>17</v>
      </c>
      <c r="I32" s="102" t="s">
        <v>17</v>
      </c>
      <c r="J32" s="102" t="s">
        <v>17</v>
      </c>
      <c r="K32" s="102" t="s">
        <v>17</v>
      </c>
      <c r="L32" s="102" t="s">
        <v>17</v>
      </c>
      <c r="M32" s="102" t="s">
        <v>17</v>
      </c>
    </row>
    <row r="33" spans="1:13" ht="15">
      <c r="A33" s="7">
        <v>1983</v>
      </c>
      <c r="B33" s="154"/>
      <c r="C33" s="98">
        <v>1742</v>
      </c>
      <c r="D33" s="98">
        <f aca="true" t="shared" si="0" ref="D33:D38">E33-C33</f>
        <v>12443</v>
      </c>
      <c r="E33" s="98">
        <v>14185</v>
      </c>
      <c r="F33" s="102" t="s">
        <v>17</v>
      </c>
      <c r="G33" s="411" t="s">
        <v>17</v>
      </c>
      <c r="I33" s="288">
        <f aca="true" t="shared" si="1" ref="I33:K48">C33/C$35*100</f>
        <v>82.79467680608364</v>
      </c>
      <c r="J33" s="288">
        <f t="shared" si="1"/>
        <v>82.32219649354946</v>
      </c>
      <c r="K33" s="288">
        <f t="shared" si="1"/>
        <v>82.37992914803415</v>
      </c>
      <c r="L33" s="102" t="s">
        <v>17</v>
      </c>
      <c r="M33" s="102" t="s">
        <v>17</v>
      </c>
    </row>
    <row r="34" spans="1:13" ht="15">
      <c r="A34" s="7">
        <v>1984</v>
      </c>
      <c r="C34" s="98">
        <v>1920</v>
      </c>
      <c r="D34" s="98">
        <f t="shared" si="0"/>
        <v>14382</v>
      </c>
      <c r="E34" s="98">
        <v>16302</v>
      </c>
      <c r="F34" s="102" t="s">
        <v>17</v>
      </c>
      <c r="G34" s="411" t="s">
        <v>17</v>
      </c>
      <c r="I34" s="288">
        <f t="shared" si="1"/>
        <v>91.25475285171103</v>
      </c>
      <c r="J34" s="288">
        <f t="shared" si="1"/>
        <v>95.15051273569301</v>
      </c>
      <c r="K34" s="288">
        <f t="shared" si="1"/>
        <v>94.6744874847552</v>
      </c>
      <c r="L34" s="102" t="s">
        <v>17</v>
      </c>
      <c r="M34" s="102" t="s">
        <v>17</v>
      </c>
    </row>
    <row r="35" spans="1:13" ht="15">
      <c r="A35" s="7">
        <v>1985</v>
      </c>
      <c r="C35" s="98">
        <v>2104</v>
      </c>
      <c r="D35" s="98">
        <f t="shared" si="0"/>
        <v>15115</v>
      </c>
      <c r="E35" s="98">
        <v>17219</v>
      </c>
      <c r="F35" s="102" t="s">
        <v>17</v>
      </c>
      <c r="G35" s="411" t="s">
        <v>17</v>
      </c>
      <c r="I35" s="288">
        <f t="shared" si="1"/>
        <v>100</v>
      </c>
      <c r="J35" s="288">
        <f t="shared" si="1"/>
        <v>100</v>
      </c>
      <c r="K35" s="288">
        <f t="shared" si="1"/>
        <v>100</v>
      </c>
      <c r="L35" s="102" t="s">
        <v>17</v>
      </c>
      <c r="M35" s="102" t="s">
        <v>17</v>
      </c>
    </row>
    <row r="36" spans="1:13" ht="15">
      <c r="A36" s="7">
        <v>1986</v>
      </c>
      <c r="C36" s="98">
        <v>2116</v>
      </c>
      <c r="D36" s="98">
        <f t="shared" si="0"/>
        <v>15531</v>
      </c>
      <c r="E36" s="98">
        <v>17647</v>
      </c>
      <c r="F36" s="102" t="s">
        <v>17</v>
      </c>
      <c r="G36" s="411" t="s">
        <v>17</v>
      </c>
      <c r="I36" s="288">
        <f t="shared" si="1"/>
        <v>100.57034220532319</v>
      </c>
      <c r="J36" s="288">
        <f t="shared" si="1"/>
        <v>102.7522328812438</v>
      </c>
      <c r="K36" s="288">
        <f t="shared" si="1"/>
        <v>102.48562634299321</v>
      </c>
      <c r="L36" s="102" t="s">
        <v>17</v>
      </c>
      <c r="M36" s="102" t="s">
        <v>17</v>
      </c>
    </row>
    <row r="37" spans="1:13" ht="15">
      <c r="A37" s="7">
        <v>1987</v>
      </c>
      <c r="C37" s="98">
        <v>2541</v>
      </c>
      <c r="D37" s="98">
        <f t="shared" si="0"/>
        <v>16226</v>
      </c>
      <c r="E37" s="98">
        <v>18767</v>
      </c>
      <c r="F37" s="102" t="s">
        <v>17</v>
      </c>
      <c r="G37" s="411" t="s">
        <v>17</v>
      </c>
      <c r="I37" s="288">
        <f t="shared" si="1"/>
        <v>120.7699619771863</v>
      </c>
      <c r="J37" s="288">
        <f t="shared" si="1"/>
        <v>107.35031425736024</v>
      </c>
      <c r="K37" s="288">
        <f t="shared" si="1"/>
        <v>108.9900691097044</v>
      </c>
      <c r="L37" s="102" t="s">
        <v>17</v>
      </c>
      <c r="M37" s="102" t="s">
        <v>17</v>
      </c>
    </row>
    <row r="38" spans="1:13" ht="15">
      <c r="A38" s="7">
        <v>1988</v>
      </c>
      <c r="C38" s="98">
        <v>2961</v>
      </c>
      <c r="D38" s="98">
        <f t="shared" si="0"/>
        <v>17137</v>
      </c>
      <c r="E38" s="98">
        <v>20098</v>
      </c>
      <c r="F38" s="102" t="s">
        <v>17</v>
      </c>
      <c r="G38" s="411" t="s">
        <v>17</v>
      </c>
      <c r="I38" s="288">
        <f t="shared" si="1"/>
        <v>140.7319391634981</v>
      </c>
      <c r="J38" s="288">
        <f t="shared" si="1"/>
        <v>113.37743962950711</v>
      </c>
      <c r="K38" s="288">
        <f t="shared" si="1"/>
        <v>116.7199024333585</v>
      </c>
      <c r="L38" s="102" t="s">
        <v>17</v>
      </c>
      <c r="M38" s="102" t="s">
        <v>17</v>
      </c>
    </row>
    <row r="39" spans="1:13" ht="15">
      <c r="A39" s="7">
        <v>1989</v>
      </c>
      <c r="C39" s="98">
        <v>3141</v>
      </c>
      <c r="D39" s="98">
        <v>18262</v>
      </c>
      <c r="E39" s="98">
        <v>21404</v>
      </c>
      <c r="F39" s="102" t="s">
        <v>17</v>
      </c>
      <c r="G39" s="411" t="s">
        <v>17</v>
      </c>
      <c r="I39" s="288">
        <f t="shared" si="1"/>
        <v>149.28707224334602</v>
      </c>
      <c r="J39" s="288">
        <f t="shared" si="1"/>
        <v>120.82037710883229</v>
      </c>
      <c r="K39" s="288">
        <f t="shared" si="1"/>
        <v>124.3045473023985</v>
      </c>
      <c r="L39" s="102" t="s">
        <v>17</v>
      </c>
      <c r="M39" s="102" t="s">
        <v>17</v>
      </c>
    </row>
    <row r="40" spans="1:13" ht="15">
      <c r="A40" s="7">
        <v>1990</v>
      </c>
      <c r="C40" s="98">
        <v>3286</v>
      </c>
      <c r="D40" s="98">
        <v>18501</v>
      </c>
      <c r="E40" s="98">
        <v>21786</v>
      </c>
      <c r="F40" s="102" t="s">
        <v>17</v>
      </c>
      <c r="G40" s="411" t="s">
        <v>17</v>
      </c>
      <c r="I40" s="288">
        <f t="shared" si="1"/>
        <v>156.1787072243346</v>
      </c>
      <c r="J40" s="288">
        <f t="shared" si="1"/>
        <v>122.40158782666227</v>
      </c>
      <c r="K40" s="288">
        <f t="shared" si="1"/>
        <v>126.5230268889018</v>
      </c>
      <c r="L40" s="102" t="s">
        <v>17</v>
      </c>
      <c r="M40" s="102" t="s">
        <v>17</v>
      </c>
    </row>
    <row r="41" spans="1:13" ht="15">
      <c r="A41" s="7">
        <v>1991</v>
      </c>
      <c r="B41" s="155"/>
      <c r="C41" s="98">
        <v>3200</v>
      </c>
      <c r="D41" s="98">
        <v>18747</v>
      </c>
      <c r="E41" s="98">
        <v>21947</v>
      </c>
      <c r="F41" s="102" t="s">
        <v>17</v>
      </c>
      <c r="G41" s="411" t="s">
        <v>17</v>
      </c>
      <c r="I41" s="288">
        <f t="shared" si="1"/>
        <v>152.0912547528517</v>
      </c>
      <c r="J41" s="288">
        <f t="shared" si="1"/>
        <v>124.02911015547468</v>
      </c>
      <c r="K41" s="288">
        <f t="shared" si="1"/>
        <v>127.45804053661654</v>
      </c>
      <c r="L41" s="102" t="s">
        <v>17</v>
      </c>
      <c r="M41" s="102" t="s">
        <v>17</v>
      </c>
    </row>
    <row r="42" spans="1:13" ht="15">
      <c r="A42" s="7">
        <v>1992</v>
      </c>
      <c r="B42" s="154"/>
      <c r="C42" s="103">
        <v>3516</v>
      </c>
      <c r="D42" s="103">
        <v>19060</v>
      </c>
      <c r="E42" s="103">
        <v>22575</v>
      </c>
      <c r="F42" s="102" t="s">
        <v>17</v>
      </c>
      <c r="G42" s="411" t="s">
        <v>17</v>
      </c>
      <c r="I42" s="289">
        <f t="shared" si="1"/>
        <v>167.1102661596958</v>
      </c>
      <c r="J42" s="289">
        <f t="shared" si="1"/>
        <v>126.09990076083362</v>
      </c>
      <c r="K42" s="289">
        <f t="shared" si="1"/>
        <v>131.10517451652242</v>
      </c>
      <c r="L42" s="102" t="s">
        <v>17</v>
      </c>
      <c r="M42" s="102" t="s">
        <v>17</v>
      </c>
    </row>
    <row r="43" spans="1:13" ht="15">
      <c r="A43" s="7">
        <v>1993</v>
      </c>
      <c r="C43" s="98">
        <v>4000</v>
      </c>
      <c r="D43" s="98">
        <v>18666</v>
      </c>
      <c r="E43" s="98">
        <v>22666</v>
      </c>
      <c r="F43" s="98">
        <v>12509</v>
      </c>
      <c r="G43" s="412">
        <v>35175</v>
      </c>
      <c r="I43" s="288">
        <f t="shared" si="1"/>
        <v>190.11406844106463</v>
      </c>
      <c r="J43" s="288">
        <f t="shared" si="1"/>
        <v>123.49321865696328</v>
      </c>
      <c r="K43" s="288">
        <f t="shared" si="1"/>
        <v>131.63366049131773</v>
      </c>
      <c r="L43" s="102" t="s">
        <v>17</v>
      </c>
      <c r="M43" s="102" t="s">
        <v>17</v>
      </c>
    </row>
    <row r="44" spans="1:13" ht="15">
      <c r="A44" s="7">
        <v>1994</v>
      </c>
      <c r="B44" s="154"/>
      <c r="C44" s="98">
        <v>4147</v>
      </c>
      <c r="D44" s="98">
        <v>19153</v>
      </c>
      <c r="E44" s="98">
        <v>23300</v>
      </c>
      <c r="F44" s="98">
        <v>12700</v>
      </c>
      <c r="G44" s="412">
        <v>36000</v>
      </c>
      <c r="I44" s="288">
        <f t="shared" si="1"/>
        <v>197.10076045627375</v>
      </c>
      <c r="J44" s="290">
        <f t="shared" si="1"/>
        <v>126.71518359245782</v>
      </c>
      <c r="K44" s="290">
        <f t="shared" si="1"/>
        <v>135.31563970033102</v>
      </c>
      <c r="L44" s="102" t="s">
        <v>17</v>
      </c>
      <c r="M44" s="102" t="s">
        <v>17</v>
      </c>
    </row>
    <row r="45" spans="1:13" ht="15">
      <c r="A45" s="7">
        <v>1995</v>
      </c>
      <c r="C45" s="106">
        <v>4318</v>
      </c>
      <c r="D45" s="98">
        <v>19670</v>
      </c>
      <c r="E45" s="98">
        <v>23987</v>
      </c>
      <c r="F45" s="106">
        <v>12749</v>
      </c>
      <c r="G45" s="412">
        <v>36736</v>
      </c>
      <c r="I45" s="288">
        <f t="shared" si="1"/>
        <v>205.2281368821293</v>
      </c>
      <c r="J45" s="288">
        <f t="shared" si="1"/>
        <v>130.13562686073436</v>
      </c>
      <c r="K45" s="288">
        <f t="shared" si="1"/>
        <v>139.3054184331262</v>
      </c>
      <c r="L45" s="102" t="s">
        <v>17</v>
      </c>
      <c r="M45" s="102" t="s">
        <v>17</v>
      </c>
    </row>
    <row r="46" spans="1:13" s="45" customFormat="1" ht="15">
      <c r="A46" s="104">
        <v>1996</v>
      </c>
      <c r="C46" s="106">
        <v>4586</v>
      </c>
      <c r="D46" s="98">
        <v>20253</v>
      </c>
      <c r="E46" s="98">
        <v>24839</v>
      </c>
      <c r="F46" s="106">
        <v>12938</v>
      </c>
      <c r="G46" s="412">
        <v>37777</v>
      </c>
      <c r="H46" s="9"/>
      <c r="I46" s="288">
        <f t="shared" si="1"/>
        <v>217.9657794676806</v>
      </c>
      <c r="J46" s="288">
        <f t="shared" si="1"/>
        <v>133.9927224611313</v>
      </c>
      <c r="K46" s="288">
        <f t="shared" si="1"/>
        <v>144.25344096637437</v>
      </c>
      <c r="L46" s="102" t="s">
        <v>17</v>
      </c>
      <c r="M46" s="102" t="s">
        <v>17</v>
      </c>
    </row>
    <row r="47" spans="1:13" s="45" customFormat="1" ht="15">
      <c r="A47" s="7">
        <v>1997</v>
      </c>
      <c r="B47" s="157"/>
      <c r="C47" s="106">
        <v>4852</v>
      </c>
      <c r="D47" s="98">
        <v>20600</v>
      </c>
      <c r="E47" s="98">
        <v>25452</v>
      </c>
      <c r="F47" s="106">
        <v>13130</v>
      </c>
      <c r="G47" s="412">
        <v>38582</v>
      </c>
      <c r="H47" s="9"/>
      <c r="I47" s="288">
        <f t="shared" si="1"/>
        <v>230.6083650190114</v>
      </c>
      <c r="J47" s="288">
        <f t="shared" si="1"/>
        <v>136.28845517697653</v>
      </c>
      <c r="K47" s="288">
        <f t="shared" si="1"/>
        <v>147.8134618735118</v>
      </c>
      <c r="L47" s="102" t="s">
        <v>17</v>
      </c>
      <c r="M47" s="102" t="s">
        <v>17</v>
      </c>
    </row>
    <row r="48" spans="1:13" ht="15">
      <c r="A48" s="104">
        <v>1998</v>
      </c>
      <c r="B48" s="109"/>
      <c r="C48" s="106">
        <v>5072</v>
      </c>
      <c r="D48" s="98">
        <v>20813</v>
      </c>
      <c r="E48" s="98">
        <v>25885</v>
      </c>
      <c r="F48" s="106">
        <v>13284</v>
      </c>
      <c r="G48" s="412">
        <v>39169</v>
      </c>
      <c r="I48" s="290">
        <f t="shared" si="1"/>
        <v>241.06463878326997</v>
      </c>
      <c r="J48" s="288">
        <f t="shared" si="1"/>
        <v>137.69765133972876</v>
      </c>
      <c r="K48" s="288">
        <f t="shared" si="1"/>
        <v>150.32812590742785</v>
      </c>
      <c r="L48" s="102" t="s">
        <v>17</v>
      </c>
      <c r="M48" s="102" t="s">
        <v>17</v>
      </c>
    </row>
    <row r="49" spans="1:13" ht="15">
      <c r="A49" s="104">
        <v>1999</v>
      </c>
      <c r="B49" s="109"/>
      <c r="C49" s="106">
        <v>5164</v>
      </c>
      <c r="D49" s="98">
        <v>21021</v>
      </c>
      <c r="E49" s="98">
        <v>26185</v>
      </c>
      <c r="F49" s="106">
        <v>13585</v>
      </c>
      <c r="G49" s="412">
        <v>39770</v>
      </c>
      <c r="I49" s="290">
        <f aca="true" t="shared" si="2" ref="I49:K54">C49/C$35*100</f>
        <v>245.43726235741445</v>
      </c>
      <c r="J49" s="288">
        <f t="shared" si="2"/>
        <v>139.07376778035066</v>
      </c>
      <c r="K49" s="288">
        <f t="shared" si="2"/>
        <v>152.0703873627969</v>
      </c>
      <c r="L49" s="102" t="s">
        <v>17</v>
      </c>
      <c r="M49" s="102" t="s">
        <v>17</v>
      </c>
    </row>
    <row r="50" spans="1:13" ht="15">
      <c r="A50" s="104">
        <v>2000</v>
      </c>
      <c r="B50" s="109"/>
      <c r="C50" s="106">
        <v>5405</v>
      </c>
      <c r="D50" s="98">
        <v>20532</v>
      </c>
      <c r="E50" s="98">
        <v>25936</v>
      </c>
      <c r="F50" s="184">
        <v>13625</v>
      </c>
      <c r="G50" s="413">
        <v>39561</v>
      </c>
      <c r="H50" s="45"/>
      <c r="I50" s="290">
        <f t="shared" si="2"/>
        <v>256.8916349809886</v>
      </c>
      <c r="J50" s="290">
        <f t="shared" si="2"/>
        <v>135.838570956004</v>
      </c>
      <c r="K50" s="290">
        <f t="shared" si="2"/>
        <v>150.6243103548406</v>
      </c>
      <c r="L50" s="102" t="s">
        <v>17</v>
      </c>
      <c r="M50" s="102" t="s">
        <v>17</v>
      </c>
    </row>
    <row r="51" spans="1:13" s="45" customFormat="1" ht="15">
      <c r="A51" s="104">
        <v>2001</v>
      </c>
      <c r="B51" s="109"/>
      <c r="C51" s="106">
        <v>5567</v>
      </c>
      <c r="D51" s="98">
        <v>20775</v>
      </c>
      <c r="E51" s="98">
        <v>26342</v>
      </c>
      <c r="F51" s="106">
        <v>13722</v>
      </c>
      <c r="G51" s="412">
        <v>40065</v>
      </c>
      <c r="I51" s="290">
        <f t="shared" si="2"/>
        <v>264.59125475285174</v>
      </c>
      <c r="J51" s="290">
        <f t="shared" si="2"/>
        <v>137.4462454515382</v>
      </c>
      <c r="K51" s="290">
        <f t="shared" si="2"/>
        <v>152.98217085777338</v>
      </c>
      <c r="L51" s="102" t="s">
        <v>17</v>
      </c>
      <c r="M51" s="102" t="s">
        <v>17</v>
      </c>
    </row>
    <row r="52" spans="1:13" ht="15">
      <c r="A52" s="104">
        <v>2002</v>
      </c>
      <c r="B52" s="109"/>
      <c r="C52" s="106">
        <v>5730</v>
      </c>
      <c r="D52" s="196">
        <v>21533</v>
      </c>
      <c r="E52" s="196">
        <v>27262</v>
      </c>
      <c r="F52" s="106">
        <v>14272</v>
      </c>
      <c r="G52" s="412">
        <v>41535</v>
      </c>
      <c r="H52" s="45"/>
      <c r="I52" s="290">
        <f t="shared" si="2"/>
        <v>272.3384030418251</v>
      </c>
      <c r="J52" s="290">
        <f t="shared" si="2"/>
        <v>142.46113132649685</v>
      </c>
      <c r="K52" s="290">
        <f t="shared" si="2"/>
        <v>158.32510598757187</v>
      </c>
      <c r="L52" s="102" t="s">
        <v>17</v>
      </c>
      <c r="M52" s="102" t="s">
        <v>17</v>
      </c>
    </row>
    <row r="53" spans="1:13" ht="15">
      <c r="A53" s="104">
        <v>2003</v>
      </c>
      <c r="B53" s="109"/>
      <c r="C53" s="106">
        <v>5856</v>
      </c>
      <c r="D53" s="196">
        <v>21826</v>
      </c>
      <c r="E53" s="196">
        <v>27682</v>
      </c>
      <c r="F53" s="106">
        <v>14356</v>
      </c>
      <c r="G53" s="412">
        <v>42038</v>
      </c>
      <c r="H53" s="45"/>
      <c r="I53" s="290">
        <f t="shared" si="2"/>
        <v>278.3269961977186</v>
      </c>
      <c r="J53" s="290">
        <f t="shared" si="2"/>
        <v>144.39960304333442</v>
      </c>
      <c r="K53" s="290">
        <f t="shared" si="2"/>
        <v>160.76427202508856</v>
      </c>
      <c r="L53" s="102" t="s">
        <v>17</v>
      </c>
      <c r="M53" s="102" t="s">
        <v>17</v>
      </c>
    </row>
    <row r="54" spans="1:13" ht="15">
      <c r="A54" s="104">
        <v>2004</v>
      </c>
      <c r="B54" s="109"/>
      <c r="C54" s="106">
        <v>6094</v>
      </c>
      <c r="D54" s="196">
        <v>22115</v>
      </c>
      <c r="E54" s="196">
        <v>28209</v>
      </c>
      <c r="F54" s="106">
        <v>14496</v>
      </c>
      <c r="G54" s="412">
        <v>42705</v>
      </c>
      <c r="H54" s="45"/>
      <c r="I54" s="290">
        <f t="shared" si="2"/>
        <v>289.63878326996195</v>
      </c>
      <c r="J54" s="290">
        <f t="shared" si="2"/>
        <v>146.31161098246776</v>
      </c>
      <c r="K54" s="290">
        <f t="shared" si="2"/>
        <v>163.82484464835358</v>
      </c>
      <c r="L54" s="102" t="s">
        <v>17</v>
      </c>
      <c r="M54" s="102" t="s">
        <v>17</v>
      </c>
    </row>
    <row r="55" spans="1:13" ht="15">
      <c r="A55" s="104">
        <v>2005</v>
      </c>
      <c r="B55" s="109"/>
      <c r="C55" s="106">
        <v>6151</v>
      </c>
      <c r="D55" s="196">
        <v>21904</v>
      </c>
      <c r="E55" s="196">
        <v>28055</v>
      </c>
      <c r="F55" s="106">
        <v>14663</v>
      </c>
      <c r="G55" s="412">
        <v>42718</v>
      </c>
      <c r="H55" s="45"/>
      <c r="I55" s="290">
        <f aca="true" t="shared" si="3" ref="I55:K56">C55/C$35*100</f>
        <v>292.34790874524714</v>
      </c>
      <c r="J55" s="290">
        <f t="shared" si="3"/>
        <v>144.91564670856764</v>
      </c>
      <c r="K55" s="290">
        <f t="shared" si="3"/>
        <v>162.93048376793078</v>
      </c>
      <c r="L55" s="102" t="s">
        <v>17</v>
      </c>
      <c r="M55" s="102" t="s">
        <v>17</v>
      </c>
    </row>
    <row r="56" spans="1:13" ht="15">
      <c r="A56" s="104">
        <v>2006</v>
      </c>
      <c r="B56" s="109"/>
      <c r="C56" s="184">
        <v>6442</v>
      </c>
      <c r="D56" s="319">
        <v>22596</v>
      </c>
      <c r="E56" s="319">
        <v>29038</v>
      </c>
      <c r="F56" s="184">
        <v>14842</v>
      </c>
      <c r="G56" s="413">
        <v>43880</v>
      </c>
      <c r="H56" s="45"/>
      <c r="I56" s="290">
        <f t="shared" si="3"/>
        <v>306.1787072243346</v>
      </c>
      <c r="J56" s="290">
        <f t="shared" si="3"/>
        <v>149.4938802514059</v>
      </c>
      <c r="K56" s="290">
        <f t="shared" si="3"/>
        <v>168.63929380335676</v>
      </c>
      <c r="L56" s="102" t="s">
        <v>17</v>
      </c>
      <c r="M56" s="102" t="s">
        <v>17</v>
      </c>
    </row>
    <row r="57" spans="1:13" ht="15.75" thickBot="1">
      <c r="A57" s="112">
        <v>2007</v>
      </c>
      <c r="B57" s="158"/>
      <c r="C57" s="352">
        <v>6577</v>
      </c>
      <c r="D57" s="353">
        <v>22376</v>
      </c>
      <c r="E57" s="353">
        <v>28953</v>
      </c>
      <c r="F57" s="353">
        <v>15473</v>
      </c>
      <c r="G57" s="414">
        <v>44426</v>
      </c>
      <c r="H57" s="10"/>
      <c r="I57" s="294">
        <f>C57/C$35*100</f>
        <v>312.59505703422053</v>
      </c>
      <c r="J57" s="294">
        <f>D57/D$35*100</f>
        <v>148.0383724776712</v>
      </c>
      <c r="K57" s="294">
        <f>E57/E$35*100</f>
        <v>168.14565305766885</v>
      </c>
      <c r="L57" s="114" t="s">
        <v>17</v>
      </c>
      <c r="M57" s="114" t="s">
        <v>17</v>
      </c>
    </row>
    <row r="58" spans="1:13" ht="15">
      <c r="A58" s="182"/>
      <c r="B58" s="183"/>
      <c r="C58" s="184"/>
      <c r="D58" s="106"/>
      <c r="E58" s="106"/>
      <c r="F58" s="106"/>
      <c r="G58" s="106"/>
      <c r="H58" s="108"/>
      <c r="I58" s="102"/>
      <c r="J58" s="102"/>
      <c r="K58" s="102"/>
      <c r="L58" s="102"/>
      <c r="M58" s="102"/>
    </row>
    <row r="59" spans="1:13" ht="15">
      <c r="A59" s="8"/>
      <c r="B59" s="109"/>
      <c r="C59" s="106"/>
      <c r="D59" s="106"/>
      <c r="E59" s="106"/>
      <c r="F59" s="106"/>
      <c r="G59" s="106"/>
      <c r="H59" s="108"/>
      <c r="I59" s="102"/>
      <c r="J59" s="102"/>
      <c r="K59" s="102"/>
      <c r="L59" s="102"/>
      <c r="M59" s="102"/>
    </row>
    <row r="60" spans="1:13" ht="15">
      <c r="A60" s="48"/>
      <c r="B60" s="109"/>
      <c r="C60" s="159"/>
      <c r="D60" s="159"/>
      <c r="E60" s="159"/>
      <c r="F60" s="159"/>
      <c r="G60" s="159"/>
      <c r="H60" s="108"/>
      <c r="I60" s="160"/>
      <c r="J60" s="160"/>
      <c r="K60" s="160"/>
      <c r="L60" s="160"/>
      <c r="M60" s="160"/>
    </row>
    <row r="61" spans="1:13" ht="15">
      <c r="A61" s="48"/>
      <c r="B61" s="109"/>
      <c r="C61" s="159"/>
      <c r="D61" s="159"/>
      <c r="E61" s="159"/>
      <c r="F61" s="159"/>
      <c r="G61" s="159"/>
      <c r="H61" s="108"/>
      <c r="I61" s="160"/>
      <c r="J61" s="160"/>
      <c r="K61" s="160"/>
      <c r="L61" s="160"/>
      <c r="M61" s="160"/>
    </row>
    <row r="62" spans="1:13" ht="15">
      <c r="A62" s="48"/>
      <c r="B62" s="109"/>
      <c r="C62" s="159"/>
      <c r="D62" s="159"/>
      <c r="E62" s="159"/>
      <c r="F62" s="159"/>
      <c r="G62" s="159"/>
      <c r="H62" s="108"/>
      <c r="I62" s="160"/>
      <c r="J62" s="160"/>
      <c r="K62" s="160"/>
      <c r="L62" s="160"/>
      <c r="M62" s="160"/>
    </row>
    <row r="63" spans="1:13" ht="12.75">
      <c r="A63" s="8"/>
      <c r="C63" s="14"/>
      <c r="D63" s="14"/>
      <c r="E63" s="14"/>
      <c r="F63" s="14"/>
      <c r="G63" s="14"/>
      <c r="H63" s="14"/>
      <c r="I63" s="14"/>
      <c r="J63" s="14"/>
      <c r="K63" s="14"/>
      <c r="L63" s="14"/>
      <c r="M63" s="14"/>
    </row>
    <row r="64" spans="1:13" ht="12.75">
      <c r="A64" s="8"/>
      <c r="C64" s="14"/>
      <c r="D64" s="14"/>
      <c r="E64" s="14"/>
      <c r="F64" s="14"/>
      <c r="G64" s="14"/>
      <c r="H64" s="14"/>
      <c r="I64" s="14"/>
      <c r="J64" s="14"/>
      <c r="K64" s="14"/>
      <c r="L64" s="14"/>
      <c r="M64" s="14"/>
    </row>
    <row r="65" spans="1:13" ht="14.25" hidden="1">
      <c r="A65" s="155"/>
      <c r="C65" s="14"/>
      <c r="D65" s="14"/>
      <c r="E65" s="14"/>
      <c r="F65" s="14"/>
      <c r="G65" s="14"/>
      <c r="H65" s="14"/>
      <c r="I65" s="14"/>
      <c r="J65" s="14"/>
      <c r="K65" s="14"/>
      <c r="L65" s="14"/>
      <c r="M65" s="14"/>
    </row>
    <row r="66" spans="1:13" ht="14.25" hidden="1">
      <c r="A66" s="155"/>
      <c r="C66" s="14"/>
      <c r="D66" s="14"/>
      <c r="E66" s="14"/>
      <c r="F66" s="14"/>
      <c r="G66" s="14"/>
      <c r="H66" s="14"/>
      <c r="I66" s="14"/>
      <c r="J66" s="14"/>
      <c r="K66" s="14"/>
      <c r="L66" s="14"/>
      <c r="M66" s="14"/>
    </row>
    <row r="67" spans="1:13" ht="14.25" hidden="1">
      <c r="A67" s="155"/>
      <c r="C67" s="14"/>
      <c r="D67" s="14"/>
      <c r="E67" s="14"/>
      <c r="F67" s="14"/>
      <c r="G67" s="14"/>
      <c r="H67" s="14"/>
      <c r="I67" s="14"/>
      <c r="J67" s="14"/>
      <c r="K67" s="14"/>
      <c r="L67" s="14"/>
      <c r="M67" s="14"/>
    </row>
    <row r="68" spans="1:13" ht="13.5" customHeight="1">
      <c r="A68" s="8"/>
      <c r="C68" s="14"/>
      <c r="D68" s="14"/>
      <c r="E68" s="14"/>
      <c r="F68" s="14"/>
      <c r="G68" s="14"/>
      <c r="H68" s="14"/>
      <c r="I68" s="14"/>
      <c r="J68" s="14"/>
      <c r="K68" s="14"/>
      <c r="L68" s="14"/>
      <c r="M68" s="14"/>
    </row>
    <row r="69" ht="12.75">
      <c r="A69" s="8"/>
    </row>
    <row r="70" ht="129"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pageSetUpPr fitToPage="1"/>
  </sheetPr>
  <dimension ref="A1:K68"/>
  <sheetViews>
    <sheetView zoomScale="75" zoomScaleNormal="75" workbookViewId="0" topLeftCell="A1">
      <selection activeCell="A1" sqref="A1"/>
    </sheetView>
  </sheetViews>
  <sheetFormatPr defaultColWidth="8.88671875" defaultRowHeight="15"/>
  <cols>
    <col min="1" max="1" width="8.21484375" style="9" customWidth="1"/>
    <col min="2" max="2" width="1.66796875" style="9" customWidth="1"/>
    <col min="3" max="6" width="10.77734375" style="9" customWidth="1"/>
    <col min="7" max="7" width="2.88671875" style="9" customWidth="1"/>
    <col min="8" max="8" width="7.88671875" style="9" customWidth="1"/>
    <col min="9" max="10" width="8.77734375" style="9" customWidth="1"/>
    <col min="11" max="11" width="8.88671875" style="9" customWidth="1"/>
    <col min="12" max="12" width="6.88671875" style="9" customWidth="1"/>
    <col min="13" max="16384" width="8.88671875" style="9" customWidth="1"/>
  </cols>
  <sheetData>
    <row r="1" ht="18">
      <c r="A1" s="87" t="s">
        <v>169</v>
      </c>
    </row>
    <row r="2" spans="1:11" ht="13.5" thickBot="1">
      <c r="A2" s="10"/>
      <c r="B2" s="10"/>
      <c r="C2" s="10"/>
      <c r="D2" s="10"/>
      <c r="E2" s="10"/>
      <c r="F2" s="10"/>
      <c r="G2" s="10"/>
      <c r="H2" s="10"/>
      <c r="I2" s="10"/>
      <c r="J2" s="10"/>
      <c r="K2" s="10"/>
    </row>
    <row r="3" spans="1:11" ht="15">
      <c r="A3" s="146" t="s">
        <v>137</v>
      </c>
      <c r="B3" s="147"/>
      <c r="C3" s="148" t="s">
        <v>16</v>
      </c>
      <c r="D3" s="148" t="s">
        <v>138</v>
      </c>
      <c r="E3" s="148" t="s">
        <v>40</v>
      </c>
      <c r="F3" s="407" t="s">
        <v>139</v>
      </c>
      <c r="G3" s="147"/>
      <c r="H3" s="148" t="s">
        <v>16</v>
      </c>
      <c r="I3" s="148" t="s">
        <v>138</v>
      </c>
      <c r="J3" s="148" t="s">
        <v>40</v>
      </c>
      <c r="K3" s="148" t="s">
        <v>139</v>
      </c>
    </row>
    <row r="4" spans="1:11" ht="15">
      <c r="A4" s="149"/>
      <c r="B4" s="149"/>
      <c r="C4" s="148" t="s">
        <v>140</v>
      </c>
      <c r="D4" s="148" t="s">
        <v>182</v>
      </c>
      <c r="E4" s="148" t="s">
        <v>185</v>
      </c>
      <c r="F4" s="408" t="s">
        <v>141</v>
      </c>
      <c r="G4" s="149"/>
      <c r="H4" s="148" t="s">
        <v>140</v>
      </c>
      <c r="I4" s="148" t="s">
        <v>182</v>
      </c>
      <c r="J4" s="148" t="s">
        <v>185</v>
      </c>
      <c r="K4" s="148" t="s">
        <v>141</v>
      </c>
    </row>
    <row r="5" spans="1:11" ht="15">
      <c r="A5" s="149"/>
      <c r="B5" s="149"/>
      <c r="C5" s="148"/>
      <c r="D5" s="148" t="s">
        <v>183</v>
      </c>
      <c r="E5" s="148" t="s">
        <v>184</v>
      </c>
      <c r="F5" s="408"/>
      <c r="G5" s="149"/>
      <c r="H5" s="148"/>
      <c r="I5" s="148" t="s">
        <v>183</v>
      </c>
      <c r="J5" s="148" t="s">
        <v>184</v>
      </c>
      <c r="K5" s="148"/>
    </row>
    <row r="6" spans="3:10" ht="15">
      <c r="C6" s="150"/>
      <c r="D6" s="148" t="s">
        <v>142</v>
      </c>
      <c r="F6" s="409" t="s">
        <v>143</v>
      </c>
      <c r="I6" s="148" t="s">
        <v>142</v>
      </c>
      <c r="J6" s="148"/>
    </row>
    <row r="7" spans="3:9" ht="15">
      <c r="C7" s="150"/>
      <c r="D7" s="148" t="s">
        <v>144</v>
      </c>
      <c r="E7" s="150" t="s">
        <v>145</v>
      </c>
      <c r="F7" s="409" t="s">
        <v>146</v>
      </c>
      <c r="I7" s="148" t="s">
        <v>144</v>
      </c>
    </row>
    <row r="8" spans="1:11" ht="5.25" customHeight="1" thickBot="1">
      <c r="A8" s="10"/>
      <c r="B8" s="10"/>
      <c r="C8" s="151"/>
      <c r="D8" s="151"/>
      <c r="E8" s="151"/>
      <c r="F8" s="410"/>
      <c r="G8" s="10"/>
      <c r="H8" s="10"/>
      <c r="I8" s="10"/>
      <c r="J8" s="10"/>
      <c r="K8" s="10"/>
    </row>
    <row r="9" spans="1:11" ht="12.75">
      <c r="A9" s="45"/>
      <c r="B9" s="45"/>
      <c r="C9" s="152"/>
      <c r="D9" s="152"/>
      <c r="E9" s="152"/>
      <c r="F9" s="409"/>
      <c r="G9" s="45"/>
      <c r="H9" s="45"/>
      <c r="I9" s="45"/>
      <c r="J9" s="45"/>
      <c r="K9" s="45"/>
    </row>
    <row r="10" spans="3:11" ht="12.75">
      <c r="C10" s="17" t="s">
        <v>28</v>
      </c>
      <c r="D10" s="17" t="s">
        <v>28</v>
      </c>
      <c r="E10" s="17" t="s">
        <v>147</v>
      </c>
      <c r="F10" s="400" t="s">
        <v>28</v>
      </c>
      <c r="K10" s="17" t="s">
        <v>148</v>
      </c>
    </row>
    <row r="11" spans="1:11" ht="15">
      <c r="A11" s="7">
        <v>1962</v>
      </c>
      <c r="C11" s="153">
        <v>774.7</v>
      </c>
      <c r="D11" s="7">
        <v>86.498</v>
      </c>
      <c r="E11" s="98">
        <v>26703</v>
      </c>
      <c r="F11" s="412" t="s">
        <v>17</v>
      </c>
      <c r="H11" s="288">
        <f aca="true" t="shared" si="0" ref="H11:K26">C11/C$34*100</f>
        <v>51.16908850726553</v>
      </c>
      <c r="I11" s="288">
        <f t="shared" si="0"/>
        <v>47.88763584624668</v>
      </c>
      <c r="J11" s="288">
        <f t="shared" si="0"/>
        <v>97.85978671162093</v>
      </c>
      <c r="K11" s="98" t="s">
        <v>17</v>
      </c>
    </row>
    <row r="12" spans="1:11" ht="15">
      <c r="A12" s="7">
        <v>1963</v>
      </c>
      <c r="C12" s="153">
        <v>836.1</v>
      </c>
      <c r="D12" s="7">
        <v>100.296</v>
      </c>
      <c r="E12" s="98">
        <v>27728</v>
      </c>
      <c r="F12" s="412" t="s">
        <v>17</v>
      </c>
      <c r="H12" s="288">
        <f t="shared" si="0"/>
        <v>55.22457067371202</v>
      </c>
      <c r="I12" s="288">
        <f t="shared" si="0"/>
        <v>55.526582404623895</v>
      </c>
      <c r="J12" s="288">
        <f t="shared" si="0"/>
        <v>101.61615421262873</v>
      </c>
      <c r="K12" s="98" t="s">
        <v>17</v>
      </c>
    </row>
    <row r="13" spans="1:11" ht="15">
      <c r="A13" s="7">
        <v>1964</v>
      </c>
      <c r="C13" s="153">
        <v>900.4</v>
      </c>
      <c r="D13" s="7">
        <v>116.509</v>
      </c>
      <c r="E13" s="98">
        <v>30527</v>
      </c>
      <c r="F13" s="412" t="s">
        <v>17</v>
      </c>
      <c r="H13" s="288">
        <f t="shared" si="0"/>
        <v>59.471598414795245</v>
      </c>
      <c r="I13" s="288">
        <f t="shared" si="0"/>
        <v>64.50253838019786</v>
      </c>
      <c r="J13" s="288">
        <f t="shared" si="0"/>
        <v>111.87378605196614</v>
      </c>
      <c r="K13" s="98" t="s">
        <v>17</v>
      </c>
    </row>
    <row r="14" spans="1:11" ht="15">
      <c r="A14" s="7">
        <v>1965</v>
      </c>
      <c r="C14" s="153">
        <v>951</v>
      </c>
      <c r="D14" s="7">
        <v>112.988</v>
      </c>
      <c r="E14" s="98">
        <v>31827</v>
      </c>
      <c r="F14" s="412" t="s">
        <v>17</v>
      </c>
      <c r="H14" s="288">
        <f t="shared" si="0"/>
        <v>62.81373844121533</v>
      </c>
      <c r="I14" s="288">
        <f t="shared" si="0"/>
        <v>62.55321740382113</v>
      </c>
      <c r="J14" s="288">
        <f t="shared" si="0"/>
        <v>116.63795946787847</v>
      </c>
      <c r="K14" s="98" t="s">
        <v>17</v>
      </c>
    </row>
    <row r="15" spans="1:11" ht="15">
      <c r="A15" s="7">
        <v>1966</v>
      </c>
      <c r="C15" s="153">
        <v>990.6</v>
      </c>
      <c r="D15" s="7">
        <v>112.517</v>
      </c>
      <c r="E15" s="16">
        <v>32280</v>
      </c>
      <c r="F15" s="412" t="s">
        <v>17</v>
      </c>
      <c r="H15" s="288">
        <f t="shared" si="0"/>
        <v>65.42932628797887</v>
      </c>
      <c r="I15" s="288">
        <f t="shared" si="0"/>
        <v>62.29245904543617</v>
      </c>
      <c r="J15" s="288">
        <f t="shared" si="0"/>
        <v>118.29809066588486</v>
      </c>
      <c r="K15" s="98" t="s">
        <v>17</v>
      </c>
    </row>
    <row r="16" spans="1:11" ht="15">
      <c r="A16" s="7">
        <v>1967</v>
      </c>
      <c r="C16" s="98">
        <v>1035.2</v>
      </c>
      <c r="D16" s="7">
        <v>116.293</v>
      </c>
      <c r="E16" s="16">
        <v>31760</v>
      </c>
      <c r="F16" s="412" t="s">
        <v>17</v>
      </c>
      <c r="H16" s="288">
        <f t="shared" si="0"/>
        <v>68.37516512549537</v>
      </c>
      <c r="I16" s="288">
        <f t="shared" si="0"/>
        <v>64.38295492921877</v>
      </c>
      <c r="J16" s="288">
        <f t="shared" si="0"/>
        <v>116.39242129951992</v>
      </c>
      <c r="K16" s="98" t="s">
        <v>17</v>
      </c>
    </row>
    <row r="17" spans="1:11" ht="15">
      <c r="A17" s="7">
        <v>1968</v>
      </c>
      <c r="C17" s="98">
        <v>1065.3</v>
      </c>
      <c r="D17" s="7">
        <v>118.819</v>
      </c>
      <c r="E17" s="16">
        <v>30649</v>
      </c>
      <c r="F17" s="412" t="s">
        <v>17</v>
      </c>
      <c r="H17" s="288">
        <f t="shared" si="0"/>
        <v>70.36327608982826</v>
      </c>
      <c r="I17" s="288">
        <f t="shared" si="0"/>
        <v>65.78141695316869</v>
      </c>
      <c r="J17" s="288">
        <f t="shared" si="0"/>
        <v>112.32088540330561</v>
      </c>
      <c r="K17" s="98" t="s">
        <v>17</v>
      </c>
    </row>
    <row r="18" spans="1:11" ht="15">
      <c r="A18" s="7">
        <v>1969</v>
      </c>
      <c r="C18" s="98">
        <v>1106.4</v>
      </c>
      <c r="D18" s="7">
        <v>110.164</v>
      </c>
      <c r="E18" s="16">
        <v>31056</v>
      </c>
      <c r="F18" s="412" t="s">
        <v>17</v>
      </c>
      <c r="H18" s="288">
        <f t="shared" si="0"/>
        <v>73.07793923381772</v>
      </c>
      <c r="I18" s="288">
        <f t="shared" si="0"/>
        <v>60.98977450768711</v>
      </c>
      <c r="J18" s="288">
        <f t="shared" si="0"/>
        <v>113.8124381573643</v>
      </c>
      <c r="K18" s="98" t="s">
        <v>17</v>
      </c>
    </row>
    <row r="19" spans="1:11" ht="15">
      <c r="A19" s="7">
        <v>1970</v>
      </c>
      <c r="C19" s="98">
        <v>1123.6</v>
      </c>
      <c r="D19" s="7">
        <v>117.252</v>
      </c>
      <c r="E19" s="16">
        <v>31240</v>
      </c>
      <c r="F19" s="412" t="s">
        <v>17</v>
      </c>
      <c r="H19" s="288">
        <f t="shared" si="0"/>
        <v>74.21400264200791</v>
      </c>
      <c r="I19" s="288">
        <f t="shared" si="0"/>
        <v>64.91388330648242</v>
      </c>
      <c r="J19" s="288">
        <f t="shared" si="0"/>
        <v>114.48675193315498</v>
      </c>
      <c r="K19" s="98" t="s">
        <v>17</v>
      </c>
    </row>
    <row r="20" spans="1:11" ht="15">
      <c r="A20" s="7">
        <v>1971</v>
      </c>
      <c r="C20" s="98">
        <v>1134.5</v>
      </c>
      <c r="D20" s="7">
        <v>127.97</v>
      </c>
      <c r="E20" s="16">
        <v>31194</v>
      </c>
      <c r="F20" s="412">
        <f>949+6842+3506</f>
        <v>11297</v>
      </c>
      <c r="H20" s="288">
        <f t="shared" si="0"/>
        <v>74.93394980184941</v>
      </c>
      <c r="I20" s="288">
        <f t="shared" si="0"/>
        <v>70.84765843423186</v>
      </c>
      <c r="J20" s="288">
        <f t="shared" si="0"/>
        <v>114.31817348920733</v>
      </c>
      <c r="K20" s="288">
        <f>F20/F$34*100</f>
        <v>51.291713961407496</v>
      </c>
    </row>
    <row r="21" spans="1:11" ht="15">
      <c r="A21" s="7">
        <v>1972</v>
      </c>
      <c r="B21" s="154"/>
      <c r="C21" s="98">
        <v>1180.9</v>
      </c>
      <c r="D21" s="7">
        <v>160.931</v>
      </c>
      <c r="E21" s="16">
        <v>31762</v>
      </c>
      <c r="F21" s="412">
        <f>1877+7487+3786</f>
        <v>13150</v>
      </c>
      <c r="H21" s="288">
        <f>C21/C$34*100</f>
        <v>77.998678996037</v>
      </c>
      <c r="I21" s="288">
        <f t="shared" si="0"/>
        <v>89.0957608773882</v>
      </c>
      <c r="J21" s="288">
        <f t="shared" si="0"/>
        <v>116.39975079708287</v>
      </c>
      <c r="K21" s="288">
        <f>F21/F$34*100</f>
        <v>59.70488081725313</v>
      </c>
    </row>
    <row r="22" spans="1:11" ht="15">
      <c r="A22" s="7">
        <v>1973</v>
      </c>
      <c r="B22" s="154"/>
      <c r="C22" s="98">
        <v>1252</v>
      </c>
      <c r="D22" s="7">
        <v>172.866</v>
      </c>
      <c r="E22" s="16">
        <v>31404</v>
      </c>
      <c r="F22" s="412">
        <f>2237+8329+4256</f>
        <v>14822</v>
      </c>
      <c r="H22" s="288">
        <f>C22/C$34*100</f>
        <v>82.69484808454426</v>
      </c>
      <c r="I22" s="288">
        <f t="shared" si="0"/>
        <v>95.70330017107077</v>
      </c>
      <c r="J22" s="288">
        <f t="shared" si="0"/>
        <v>115.08777073331625</v>
      </c>
      <c r="K22" s="288">
        <f>F22/F$34*100</f>
        <v>67.29625425652668</v>
      </c>
    </row>
    <row r="23" spans="1:11" ht="15">
      <c r="A23" s="7">
        <v>1974</v>
      </c>
      <c r="B23" s="154"/>
      <c r="C23" s="103">
        <v>1274.2</v>
      </c>
      <c r="D23" s="7">
        <v>142.581</v>
      </c>
      <c r="E23" s="16">
        <v>28783</v>
      </c>
      <c r="F23" s="412">
        <f>2340+8250+4279</f>
        <v>14869</v>
      </c>
      <c r="H23" s="289">
        <f>C23/C$34*100</f>
        <v>84.16116248348744</v>
      </c>
      <c r="I23" s="288">
        <f t="shared" si="0"/>
        <v>78.93670381504425</v>
      </c>
      <c r="J23" s="288">
        <f t="shared" si="0"/>
        <v>105.48246417708067</v>
      </c>
      <c r="K23" s="288">
        <f>F23/F$34*100</f>
        <v>67.50964812712826</v>
      </c>
    </row>
    <row r="24" spans="1:11" ht="15">
      <c r="A24" s="7">
        <v>1975</v>
      </c>
      <c r="B24" s="154" t="s">
        <v>149</v>
      </c>
      <c r="C24" s="98">
        <v>1304</v>
      </c>
      <c r="D24" s="7">
        <v>153.94</v>
      </c>
      <c r="E24" s="98">
        <v>28621</v>
      </c>
      <c r="F24" s="412">
        <f>2557+8531+4514</f>
        <v>15602</v>
      </c>
      <c r="H24" s="288">
        <f>C24/C$34*100</f>
        <v>86.12945838837517</v>
      </c>
      <c r="I24" s="288">
        <f t="shared" si="0"/>
        <v>85.22535390611591</v>
      </c>
      <c r="J24" s="288">
        <f t="shared" si="0"/>
        <v>104.88877487448237</v>
      </c>
      <c r="K24" s="288">
        <f t="shared" si="0"/>
        <v>70.83768444948922</v>
      </c>
    </row>
    <row r="25" spans="1:11" ht="15">
      <c r="A25" s="7">
        <v>1976</v>
      </c>
      <c r="C25" s="98">
        <v>1313.5</v>
      </c>
      <c r="D25" s="7">
        <v>159.49</v>
      </c>
      <c r="E25" s="98">
        <v>29933</v>
      </c>
      <c r="F25" s="412">
        <f>2898+9007+4706</f>
        <v>16611</v>
      </c>
      <c r="H25" s="288">
        <f>C25/C$34*100</f>
        <v>86.75693527080581</v>
      </c>
      <c r="I25" s="288">
        <f t="shared" si="0"/>
        <v>88.29798424377307</v>
      </c>
      <c r="J25" s="288">
        <f t="shared" si="0"/>
        <v>109.69692527577234</v>
      </c>
      <c r="K25" s="288">
        <f t="shared" si="0"/>
        <v>75.41884222474461</v>
      </c>
    </row>
    <row r="26" spans="1:11" ht="15">
      <c r="A26" s="7">
        <v>1977</v>
      </c>
      <c r="C26" s="103" t="s">
        <v>17</v>
      </c>
      <c r="D26" s="7">
        <v>155.249</v>
      </c>
      <c r="E26" s="98">
        <v>29783</v>
      </c>
      <c r="F26" s="412">
        <f>3241+9374+4786</f>
        <v>17401</v>
      </c>
      <c r="H26" s="293" t="s">
        <v>17</v>
      </c>
      <c r="I26" s="288">
        <f t="shared" si="0"/>
        <v>85.95005176413271</v>
      </c>
      <c r="J26" s="288">
        <f t="shared" si="0"/>
        <v>109.1472129585517</v>
      </c>
      <c r="K26" s="288">
        <f t="shared" si="0"/>
        <v>79.00567536889898</v>
      </c>
    </row>
    <row r="27" spans="1:11" ht="15">
      <c r="A27" s="7">
        <v>1978</v>
      </c>
      <c r="C27" s="98">
        <v>1308</v>
      </c>
      <c r="D27" s="7">
        <v>178.504</v>
      </c>
      <c r="E27" s="98">
        <v>30506</v>
      </c>
      <c r="F27" s="412">
        <f>3597+10108+5040</f>
        <v>18745</v>
      </c>
      <c r="H27" s="288">
        <f aca="true" t="shared" si="1" ref="H27:K42">C27/C$34*100</f>
        <v>86.39365918097755</v>
      </c>
      <c r="I27" s="288">
        <f t="shared" si="1"/>
        <v>98.82464969246014</v>
      </c>
      <c r="J27" s="288">
        <f t="shared" si="1"/>
        <v>111.79682632755525</v>
      </c>
      <c r="K27" s="288">
        <f t="shared" si="1"/>
        <v>85.10783200908058</v>
      </c>
    </row>
    <row r="28" spans="1:11" ht="15">
      <c r="A28" s="7">
        <v>1979</v>
      </c>
      <c r="C28" s="98">
        <v>1353</v>
      </c>
      <c r="D28" s="7">
        <v>184.876</v>
      </c>
      <c r="E28" s="98">
        <v>31387</v>
      </c>
      <c r="F28" s="412">
        <f>3140+10153+4994</f>
        <v>18287</v>
      </c>
      <c r="H28" s="288">
        <f t="shared" si="1"/>
        <v>89.36591809775429</v>
      </c>
      <c r="I28" s="288">
        <f t="shared" si="1"/>
        <v>102.35236149634328</v>
      </c>
      <c r="J28" s="288">
        <f t="shared" si="1"/>
        <v>115.02547000403123</v>
      </c>
      <c r="K28" s="288">
        <f t="shared" si="1"/>
        <v>83.02837684449489</v>
      </c>
    </row>
    <row r="29" spans="1:11" ht="15">
      <c r="A29" s="7">
        <v>1980</v>
      </c>
      <c r="C29" s="98">
        <v>1398</v>
      </c>
      <c r="D29" s="7">
        <v>175.911</v>
      </c>
      <c r="E29" s="98">
        <v>29286</v>
      </c>
      <c r="F29" s="412">
        <f>4245+10773+4947</f>
        <v>19965</v>
      </c>
      <c r="H29" s="288">
        <f t="shared" si="1"/>
        <v>92.33817701453104</v>
      </c>
      <c r="I29" s="288">
        <f t="shared" si="1"/>
        <v>97.3890946536232</v>
      </c>
      <c r="J29" s="288">
        <f t="shared" si="1"/>
        <v>107.32583281416059</v>
      </c>
      <c r="K29" s="288">
        <f t="shared" si="1"/>
        <v>90.64699205448355</v>
      </c>
    </row>
    <row r="30" spans="1:11" ht="15">
      <c r="A30" s="7">
        <v>1981</v>
      </c>
      <c r="C30" s="98">
        <v>1397</v>
      </c>
      <c r="D30" s="7">
        <v>165.692</v>
      </c>
      <c r="E30" s="98">
        <v>28766</v>
      </c>
      <c r="F30" s="412">
        <f>4079+10983+4808</f>
        <v>19870</v>
      </c>
      <c r="H30" s="288">
        <f t="shared" si="1"/>
        <v>92.27212681638045</v>
      </c>
      <c r="I30" s="288">
        <f t="shared" si="1"/>
        <v>91.73157944271897</v>
      </c>
      <c r="J30" s="288">
        <f t="shared" si="1"/>
        <v>105.42016344779566</v>
      </c>
      <c r="K30" s="288">
        <f t="shared" si="1"/>
        <v>90.21566401816118</v>
      </c>
    </row>
    <row r="31" spans="1:11" ht="15">
      <c r="A31" s="7">
        <v>1982</v>
      </c>
      <c r="C31" s="98">
        <v>1416</v>
      </c>
      <c r="D31" s="7">
        <v>171.176</v>
      </c>
      <c r="E31" s="98">
        <v>28273</v>
      </c>
      <c r="F31" s="412">
        <f>3756+11444+4873</f>
        <v>20073</v>
      </c>
      <c r="H31" s="288">
        <f t="shared" si="1"/>
        <v>93.52708058124173</v>
      </c>
      <c r="I31" s="288">
        <f t="shared" si="1"/>
        <v>94.76767039257695</v>
      </c>
      <c r="J31" s="288">
        <f t="shared" si="1"/>
        <v>103.61344229853044</v>
      </c>
      <c r="K31" s="288">
        <f t="shared" si="1"/>
        <v>91.13734392735527</v>
      </c>
    </row>
    <row r="32" spans="1:11" ht="15">
      <c r="A32" s="7">
        <v>1983</v>
      </c>
      <c r="B32" s="154"/>
      <c r="C32" s="98">
        <v>1448</v>
      </c>
      <c r="D32" s="7">
        <v>193.139</v>
      </c>
      <c r="E32" s="98">
        <v>25224</v>
      </c>
      <c r="F32" s="412">
        <f>4046+11675+5102</f>
        <v>20823</v>
      </c>
      <c r="H32" s="288">
        <f t="shared" si="1"/>
        <v>95.64068692206077</v>
      </c>
      <c r="I32" s="288">
        <f t="shared" si="1"/>
        <v>106.92698212338134</v>
      </c>
      <c r="J32" s="288">
        <f t="shared" si="1"/>
        <v>92.43962326382527</v>
      </c>
      <c r="K32" s="288">
        <f t="shared" si="1"/>
        <v>94.54256526674234</v>
      </c>
    </row>
    <row r="33" spans="1:11" ht="15">
      <c r="A33" s="7">
        <v>1984</v>
      </c>
      <c r="C33" s="98">
        <v>1489</v>
      </c>
      <c r="D33" s="7">
        <v>183.174</v>
      </c>
      <c r="E33" s="98">
        <v>26158</v>
      </c>
      <c r="F33" s="412">
        <v>21539</v>
      </c>
      <c r="H33" s="288">
        <f t="shared" si="1"/>
        <v>98.34874504623514</v>
      </c>
      <c r="I33" s="288">
        <f t="shared" si="1"/>
        <v>101.41008819279509</v>
      </c>
      <c r="J33" s="288">
        <f t="shared" si="1"/>
        <v>95.86249862571921</v>
      </c>
      <c r="K33" s="288">
        <f t="shared" si="1"/>
        <v>97.79341657207719</v>
      </c>
    </row>
    <row r="34" spans="1:11" ht="15">
      <c r="A34" s="7">
        <v>1985</v>
      </c>
      <c r="C34" s="98">
        <v>1514</v>
      </c>
      <c r="D34" s="7">
        <v>180.627</v>
      </c>
      <c r="E34" s="98">
        <v>27287</v>
      </c>
      <c r="F34" s="412">
        <v>22025</v>
      </c>
      <c r="H34" s="288">
        <f t="shared" si="1"/>
        <v>100</v>
      </c>
      <c r="I34" s="288">
        <f t="shared" si="1"/>
        <v>100</v>
      </c>
      <c r="J34" s="288">
        <f t="shared" si="1"/>
        <v>100</v>
      </c>
      <c r="K34" s="288">
        <f t="shared" si="1"/>
        <v>100</v>
      </c>
    </row>
    <row r="35" spans="1:11" ht="15">
      <c r="A35" s="7">
        <v>1986</v>
      </c>
      <c r="C35" s="98">
        <v>1546</v>
      </c>
      <c r="D35" s="7">
        <v>180.757</v>
      </c>
      <c r="E35" s="98">
        <v>26117</v>
      </c>
      <c r="F35" s="412">
        <v>22891</v>
      </c>
      <c r="H35" s="288">
        <f>C35/C$34*100</f>
        <v>102.11360634081903</v>
      </c>
      <c r="I35" s="288">
        <f t="shared" si="1"/>
        <v>100.0719715214226</v>
      </c>
      <c r="J35" s="288">
        <f t="shared" si="1"/>
        <v>95.71224392567889</v>
      </c>
      <c r="K35" s="288">
        <f t="shared" si="1"/>
        <v>103.93189557321224</v>
      </c>
    </row>
    <row r="36" spans="1:11" ht="15">
      <c r="A36" s="7">
        <v>1987</v>
      </c>
      <c r="C36" s="98">
        <v>1575</v>
      </c>
      <c r="D36" s="7">
        <v>186.88</v>
      </c>
      <c r="E36" s="98">
        <v>24748</v>
      </c>
      <c r="F36" s="412">
        <v>24651</v>
      </c>
      <c r="H36" s="288">
        <f t="shared" si="1"/>
        <v>104.02906208718625</v>
      </c>
      <c r="I36" s="288">
        <f t="shared" si="1"/>
        <v>103.46183018042706</v>
      </c>
      <c r="J36" s="288">
        <f t="shared" si="1"/>
        <v>90.69520284384505</v>
      </c>
      <c r="K36" s="288">
        <f t="shared" si="1"/>
        <v>111.92281498297389</v>
      </c>
    </row>
    <row r="37" spans="1:11" ht="15">
      <c r="A37" s="7">
        <v>1988</v>
      </c>
      <c r="C37" s="98">
        <v>1657</v>
      </c>
      <c r="D37" s="7">
        <v>200.124</v>
      </c>
      <c r="E37" s="98">
        <v>25425</v>
      </c>
      <c r="F37" s="412">
        <v>26389</v>
      </c>
      <c r="H37" s="288">
        <f>C37/C$34*100</f>
        <v>109.445178335535</v>
      </c>
      <c r="I37" s="288">
        <f t="shared" si="1"/>
        <v>110.79406733212642</v>
      </c>
      <c r="J37" s="288">
        <f t="shared" si="1"/>
        <v>93.17623776890093</v>
      </c>
      <c r="K37" s="288">
        <f t="shared" si="1"/>
        <v>119.81384790011352</v>
      </c>
    </row>
    <row r="38" spans="1:11" ht="15">
      <c r="A38" s="7">
        <v>1989</v>
      </c>
      <c r="C38" s="98">
        <v>1729</v>
      </c>
      <c r="D38" s="7">
        <v>212.622</v>
      </c>
      <c r="E38" s="98">
        <v>27532</v>
      </c>
      <c r="F38" s="412">
        <v>28476</v>
      </c>
      <c r="H38" s="288">
        <f t="shared" si="1"/>
        <v>114.20079260237782</v>
      </c>
      <c r="I38" s="288">
        <f t="shared" si="1"/>
        <v>117.71329867627765</v>
      </c>
      <c r="J38" s="288">
        <f t="shared" si="1"/>
        <v>100.89786345146041</v>
      </c>
      <c r="K38" s="288">
        <f t="shared" si="1"/>
        <v>129.2894438138479</v>
      </c>
    </row>
    <row r="39" spans="1:11" ht="15">
      <c r="A39" s="7">
        <v>1990</v>
      </c>
      <c r="C39" s="98">
        <v>1788</v>
      </c>
      <c r="D39" s="7">
        <v>194.093</v>
      </c>
      <c r="E39" s="98">
        <v>27228</v>
      </c>
      <c r="F39" s="412">
        <v>30027</v>
      </c>
      <c r="H39" s="288">
        <f t="shared" si="1"/>
        <v>118.09775429326288</v>
      </c>
      <c r="I39" s="288">
        <f t="shared" si="1"/>
        <v>107.45514236520563</v>
      </c>
      <c r="J39" s="288">
        <f t="shared" si="1"/>
        <v>99.7837798218932</v>
      </c>
      <c r="K39" s="290">
        <f t="shared" si="1"/>
        <v>136.33144154370035</v>
      </c>
    </row>
    <row r="40" spans="1:11" ht="15">
      <c r="A40" s="7">
        <v>1991</v>
      </c>
      <c r="B40" s="155"/>
      <c r="C40" s="98">
        <v>1830</v>
      </c>
      <c r="D40" s="7">
        <v>153.975</v>
      </c>
      <c r="E40" s="98">
        <v>25346</v>
      </c>
      <c r="F40" s="412">
        <v>30719</v>
      </c>
      <c r="H40" s="288">
        <f t="shared" si="1"/>
        <v>120.87186261558784</v>
      </c>
      <c r="I40" s="288">
        <f t="shared" si="1"/>
        <v>85.24473085419123</v>
      </c>
      <c r="J40" s="288">
        <f t="shared" si="1"/>
        <v>92.88672261516473</v>
      </c>
      <c r="K40" s="290">
        <f t="shared" si="1"/>
        <v>139.47332576617478</v>
      </c>
    </row>
    <row r="41" spans="1:11" ht="15">
      <c r="A41" s="7">
        <v>1992</v>
      </c>
      <c r="B41" s="154" t="s">
        <v>150</v>
      </c>
      <c r="C41" s="103">
        <v>1884</v>
      </c>
      <c r="D41" s="7">
        <v>153.779</v>
      </c>
      <c r="E41" s="98">
        <v>24173</v>
      </c>
      <c r="F41" s="412">
        <v>31512</v>
      </c>
      <c r="H41" s="289">
        <f t="shared" si="1"/>
        <v>124.43857331571995</v>
      </c>
      <c r="I41" s="288">
        <f t="shared" si="1"/>
        <v>85.13621994496945</v>
      </c>
      <c r="J41" s="288">
        <f t="shared" si="1"/>
        <v>88.58797229449922</v>
      </c>
      <c r="K41" s="290">
        <f t="shared" si="1"/>
        <v>143.0737797956867</v>
      </c>
    </row>
    <row r="42" spans="1:11" ht="15">
      <c r="A42" s="7">
        <v>1993</v>
      </c>
      <c r="C42" s="98">
        <v>1874</v>
      </c>
      <c r="D42" s="7">
        <v>170.308</v>
      </c>
      <c r="E42" s="98">
        <v>22414</v>
      </c>
      <c r="F42" s="412">
        <v>31930</v>
      </c>
      <c r="H42" s="288">
        <f t="shared" si="1"/>
        <v>123.77807133421402</v>
      </c>
      <c r="I42" s="288">
        <f t="shared" si="1"/>
        <v>94.28712208030913</v>
      </c>
      <c r="J42" s="288">
        <f t="shared" si="1"/>
        <v>82.14167918789167</v>
      </c>
      <c r="K42" s="288">
        <f t="shared" si="1"/>
        <v>144.9716231555051</v>
      </c>
    </row>
    <row r="43" spans="1:11" ht="15">
      <c r="A43" s="7">
        <v>1994</v>
      </c>
      <c r="B43" s="154" t="s">
        <v>151</v>
      </c>
      <c r="C43" s="98">
        <v>1900</v>
      </c>
      <c r="D43" s="156">
        <v>169.637</v>
      </c>
      <c r="E43" s="98">
        <v>22573</v>
      </c>
      <c r="F43" s="415">
        <v>33057</v>
      </c>
      <c r="H43" s="288">
        <f aca="true" t="shared" si="2" ref="H43:K56">C43/C$34*100</f>
        <v>125.49537648612944</v>
      </c>
      <c r="I43" s="289">
        <f t="shared" si="2"/>
        <v>93.91563830435095</v>
      </c>
      <c r="J43" s="288">
        <f t="shared" si="2"/>
        <v>82.72437424414557</v>
      </c>
      <c r="K43" s="290">
        <f t="shared" si="2"/>
        <v>150.08853575482405</v>
      </c>
    </row>
    <row r="44" spans="1:11" ht="15">
      <c r="A44" s="7">
        <v>1995</v>
      </c>
      <c r="C44" s="106">
        <v>1910</v>
      </c>
      <c r="D44" s="7">
        <v>172.7</v>
      </c>
      <c r="E44" s="106">
        <v>22194</v>
      </c>
      <c r="F44" s="416">
        <v>34433</v>
      </c>
      <c r="H44" s="288">
        <f t="shared" si="2"/>
        <v>126.1558784676354</v>
      </c>
      <c r="I44" s="288">
        <f t="shared" si="2"/>
        <v>95.61139807448498</v>
      </c>
      <c r="J44" s="288">
        <f t="shared" si="2"/>
        <v>81.33543445596804</v>
      </c>
      <c r="K44" s="288">
        <f t="shared" si="2"/>
        <v>156.33598183881952</v>
      </c>
    </row>
    <row r="45" spans="1:11" s="45" customFormat="1" ht="15">
      <c r="A45" s="104">
        <v>1996</v>
      </c>
      <c r="C45" s="106">
        <v>1966</v>
      </c>
      <c r="D45" s="7">
        <v>183</v>
      </c>
      <c r="E45" s="106">
        <v>21716</v>
      </c>
      <c r="F45" s="412">
        <v>35056</v>
      </c>
      <c r="G45" s="9"/>
      <c r="H45" s="288">
        <f t="shared" si="2"/>
        <v>129.85468956406868</v>
      </c>
      <c r="I45" s="288">
        <f t="shared" si="2"/>
        <v>101.31375707950639</v>
      </c>
      <c r="J45" s="288">
        <f t="shared" si="2"/>
        <v>79.58368453842489</v>
      </c>
      <c r="K45" s="290">
        <f t="shared" si="2"/>
        <v>159.16458569807037</v>
      </c>
    </row>
    <row r="46" spans="1:11" s="45" customFormat="1" ht="15">
      <c r="A46" s="7">
        <v>1997</v>
      </c>
      <c r="B46" s="157"/>
      <c r="C46" s="106">
        <v>2023</v>
      </c>
      <c r="D46" s="7">
        <v>205.6</v>
      </c>
      <c r="E46" s="106">
        <v>22629</v>
      </c>
      <c r="F46" s="412">
        <v>36781</v>
      </c>
      <c r="G46" s="9"/>
      <c r="H46" s="288">
        <f t="shared" si="2"/>
        <v>133.6195508586526</v>
      </c>
      <c r="I46" s="288">
        <f t="shared" si="2"/>
        <v>113.82572926528147</v>
      </c>
      <c r="J46" s="288">
        <f t="shared" si="2"/>
        <v>82.92960017590794</v>
      </c>
      <c r="K46" s="290">
        <f t="shared" si="2"/>
        <v>166.99659477866064</v>
      </c>
    </row>
    <row r="47" spans="1:11" ht="15">
      <c r="A47" s="104">
        <v>1998</v>
      </c>
      <c r="B47" s="109"/>
      <c r="C47" s="106">
        <v>2073</v>
      </c>
      <c r="D47" s="7">
        <v>209.901</v>
      </c>
      <c r="E47" s="106">
        <v>22467</v>
      </c>
      <c r="F47" s="412">
        <v>37182</v>
      </c>
      <c r="H47" s="290">
        <f t="shared" si="2"/>
        <v>136.92206076618228</v>
      </c>
      <c r="I47" s="288">
        <f t="shared" si="2"/>
        <v>116.20687937019383</v>
      </c>
      <c r="J47" s="290">
        <f t="shared" si="2"/>
        <v>82.33591087330964</v>
      </c>
      <c r="K47" s="290">
        <f t="shared" si="2"/>
        <v>168.8172531214529</v>
      </c>
    </row>
    <row r="48" spans="1:11" ht="15">
      <c r="A48" s="104">
        <v>1999</v>
      </c>
      <c r="B48" s="109"/>
      <c r="C48" s="106">
        <v>2131</v>
      </c>
      <c r="D48" s="7">
        <v>216.127</v>
      </c>
      <c r="E48" s="106">
        <v>21002</v>
      </c>
      <c r="F48" s="412">
        <v>38775</v>
      </c>
      <c r="H48" s="290">
        <f>C48/C$34*100</f>
        <v>140.7529722589168</v>
      </c>
      <c r="I48" s="288">
        <f t="shared" si="2"/>
        <v>119.6537616192485</v>
      </c>
      <c r="J48" s="290">
        <f>E48/E$34*100</f>
        <v>76.96705390845457</v>
      </c>
      <c r="K48" s="290">
        <f>F48/F$34*100</f>
        <v>176.049943246311</v>
      </c>
    </row>
    <row r="49" spans="1:11" ht="15">
      <c r="A49" s="104">
        <v>2000</v>
      </c>
      <c r="B49" s="109"/>
      <c r="C49" s="106">
        <v>2188</v>
      </c>
      <c r="D49" s="104">
        <v>220.341</v>
      </c>
      <c r="E49" s="106">
        <v>20515</v>
      </c>
      <c r="F49" s="412">
        <v>39684</v>
      </c>
      <c r="G49" s="45"/>
      <c r="H49" s="290">
        <f t="shared" si="2"/>
        <v>144.51783355350065</v>
      </c>
      <c r="I49" s="290">
        <f t="shared" si="2"/>
        <v>121.98674616751649</v>
      </c>
      <c r="J49" s="290">
        <f t="shared" si="2"/>
        <v>75.18232125187818</v>
      </c>
      <c r="K49" s="290">
        <f t="shared" si="2"/>
        <v>180.17707150964813</v>
      </c>
    </row>
    <row r="50" spans="1:11" s="45" customFormat="1" ht="15">
      <c r="A50" s="104">
        <v>2001</v>
      </c>
      <c r="B50" s="109"/>
      <c r="C50" s="106">
        <v>2262</v>
      </c>
      <c r="D50" s="104">
        <v>241.2</v>
      </c>
      <c r="E50" s="106">
        <v>19908</v>
      </c>
      <c r="F50" s="412">
        <v>40339</v>
      </c>
      <c r="H50" s="290">
        <f t="shared" si="2"/>
        <v>149.40554821664463</v>
      </c>
      <c r="I50" s="290">
        <f t="shared" si="2"/>
        <v>133.5348535933166</v>
      </c>
      <c r="J50" s="290">
        <f t="shared" si="2"/>
        <v>72.95781874152527</v>
      </c>
      <c r="K50" s="290">
        <f t="shared" si="2"/>
        <v>183.15096481271283</v>
      </c>
    </row>
    <row r="51" spans="1:11" ht="15">
      <c r="A51" s="104">
        <v>2002</v>
      </c>
      <c r="B51" s="109"/>
      <c r="C51" s="106">
        <v>2330</v>
      </c>
      <c r="D51" s="104">
        <v>259.4</v>
      </c>
      <c r="E51" s="106">
        <v>19275</v>
      </c>
      <c r="F51" s="412">
        <v>41986</v>
      </c>
      <c r="G51" s="45"/>
      <c r="H51" s="290">
        <f t="shared" si="2"/>
        <v>153.89696169088506</v>
      </c>
      <c r="I51" s="290">
        <f t="shared" si="2"/>
        <v>143.61086659248062</v>
      </c>
      <c r="J51" s="290">
        <f t="shared" si="2"/>
        <v>70.63803276285411</v>
      </c>
      <c r="K51" s="290">
        <f t="shared" si="2"/>
        <v>190.6288308740068</v>
      </c>
    </row>
    <row r="52" spans="1:11" ht="15">
      <c r="A52" s="104">
        <v>2003</v>
      </c>
      <c r="B52" s="109"/>
      <c r="C52" s="106">
        <v>2383</v>
      </c>
      <c r="D52" s="104">
        <v>262.4</v>
      </c>
      <c r="E52" s="106">
        <v>18755</v>
      </c>
      <c r="F52" s="412">
        <v>43127</v>
      </c>
      <c r="G52" s="45"/>
      <c r="H52" s="290">
        <f t="shared" si="2"/>
        <v>157.39762219286658</v>
      </c>
      <c r="I52" s="290">
        <f t="shared" si="2"/>
        <v>145.2717478560791</v>
      </c>
      <c r="J52" s="290">
        <f t="shared" si="2"/>
        <v>68.73236339648918</v>
      </c>
      <c r="K52" s="290">
        <f t="shared" si="2"/>
        <v>195.80930760499433</v>
      </c>
    </row>
    <row r="53" spans="1:11" ht="15">
      <c r="A53" s="104">
        <v>2004</v>
      </c>
      <c r="B53" s="109"/>
      <c r="C53" s="106">
        <v>2448.184</v>
      </c>
      <c r="D53" s="104">
        <v>262.809</v>
      </c>
      <c r="E53" s="106">
        <v>18501</v>
      </c>
      <c r="F53" s="415">
        <v>43338.414000000004</v>
      </c>
      <c r="G53" s="45"/>
      <c r="H53" s="290">
        <f aca="true" t="shared" si="3" ref="H53:I56">C53/C$34*100</f>
        <v>161.70303830911493</v>
      </c>
      <c r="I53" s="290">
        <f t="shared" si="3"/>
        <v>145.49818133501637</v>
      </c>
      <c r="J53" s="290">
        <f t="shared" si="2"/>
        <v>67.80151720599554</v>
      </c>
      <c r="K53" s="289">
        <f t="shared" si="2"/>
        <v>196.76918955732125</v>
      </c>
    </row>
    <row r="54" spans="1:11" ht="15">
      <c r="A54" s="104">
        <v>2005</v>
      </c>
      <c r="B54" s="109"/>
      <c r="C54" s="106">
        <v>2531</v>
      </c>
      <c r="D54" s="104">
        <v>251</v>
      </c>
      <c r="E54" s="106">
        <v>17880</v>
      </c>
      <c r="F54" s="416">
        <v>42759</v>
      </c>
      <c r="G54" s="45"/>
      <c r="H54" s="290">
        <f t="shared" si="3"/>
        <v>167.17305151915457</v>
      </c>
      <c r="I54" s="290">
        <f t="shared" si="3"/>
        <v>138.96039905440495</v>
      </c>
      <c r="J54" s="290">
        <f t="shared" si="2"/>
        <v>65.52570821270201</v>
      </c>
      <c r="K54" s="291">
        <f t="shared" si="2"/>
        <v>194.13847900113507</v>
      </c>
    </row>
    <row r="55" spans="1:11" ht="15">
      <c r="A55" s="104">
        <v>2006</v>
      </c>
      <c r="B55" s="109"/>
      <c r="C55" s="106">
        <v>2586.505</v>
      </c>
      <c r="D55" s="104">
        <v>242.923</v>
      </c>
      <c r="E55" s="184">
        <v>17263</v>
      </c>
      <c r="F55" s="412">
        <v>32550</v>
      </c>
      <c r="G55" s="45"/>
      <c r="H55" s="290">
        <f t="shared" si="3"/>
        <v>170.8391677675033</v>
      </c>
      <c r="I55" s="290">
        <f t="shared" si="3"/>
        <v>134.48875306571</v>
      </c>
      <c r="J55" s="290">
        <f t="shared" si="2"/>
        <v>63.2645582145344</v>
      </c>
      <c r="K55" s="290">
        <f t="shared" si="2"/>
        <v>147.7866061293984</v>
      </c>
    </row>
    <row r="56" spans="1:11" ht="15.75" thickBot="1">
      <c r="A56" s="112">
        <v>2007</v>
      </c>
      <c r="B56" s="158"/>
      <c r="C56" s="113">
        <v>2648</v>
      </c>
      <c r="D56" s="113">
        <v>250.916</v>
      </c>
      <c r="E56" s="385">
        <v>16056</v>
      </c>
      <c r="F56" s="417">
        <v>32838</v>
      </c>
      <c r="G56" s="138"/>
      <c r="H56" s="366">
        <f t="shared" si="3"/>
        <v>174.90092470277412</v>
      </c>
      <c r="I56" s="366">
        <f t="shared" si="3"/>
        <v>138.91389437902419</v>
      </c>
      <c r="J56" s="294">
        <f t="shared" si="2"/>
        <v>58.841206435298865</v>
      </c>
      <c r="K56" s="294">
        <f t="shared" si="2"/>
        <v>149.09421112372306</v>
      </c>
    </row>
    <row r="57" spans="1:11" ht="15">
      <c r="A57" s="104"/>
      <c r="B57" s="109"/>
      <c r="C57" s="106"/>
      <c r="D57" s="106"/>
      <c r="E57" s="106"/>
      <c r="F57" s="106"/>
      <c r="G57" s="108"/>
      <c r="H57" s="102"/>
      <c r="I57" s="102"/>
      <c r="J57" s="102"/>
      <c r="K57" s="102"/>
    </row>
    <row r="58" spans="1:11" ht="15">
      <c r="A58" s="8" t="s">
        <v>191</v>
      </c>
      <c r="B58" s="109"/>
      <c r="C58" s="106"/>
      <c r="D58" s="106"/>
      <c r="E58" s="106"/>
      <c r="F58" s="106"/>
      <c r="G58" s="108"/>
      <c r="H58" s="102"/>
      <c r="I58" s="102"/>
      <c r="J58" s="102"/>
      <c r="K58" s="102"/>
    </row>
    <row r="59" spans="1:11" ht="15">
      <c r="A59" s="8" t="s">
        <v>404</v>
      </c>
      <c r="B59" s="109"/>
      <c r="C59" s="106"/>
      <c r="D59" s="106"/>
      <c r="E59" s="106"/>
      <c r="F59" s="106"/>
      <c r="G59" s="108"/>
      <c r="H59" s="102"/>
      <c r="I59" s="102"/>
      <c r="J59" s="102"/>
      <c r="K59" s="102"/>
    </row>
    <row r="60" spans="1:11" ht="15">
      <c r="A60" s="8" t="s">
        <v>388</v>
      </c>
      <c r="B60" s="109"/>
      <c r="C60" s="106"/>
      <c r="D60" s="106"/>
      <c r="E60" s="106"/>
      <c r="F60" s="106"/>
      <c r="G60" s="108"/>
      <c r="H60" s="102"/>
      <c r="I60" s="102"/>
      <c r="J60" s="102"/>
      <c r="K60" s="102"/>
    </row>
    <row r="61" spans="1:11" ht="15">
      <c r="A61" s="8" t="s">
        <v>403</v>
      </c>
      <c r="B61" s="109"/>
      <c r="C61" s="106"/>
      <c r="D61" s="106"/>
      <c r="E61" s="106"/>
      <c r="F61" s="106"/>
      <c r="G61" s="108"/>
      <c r="H61" s="102"/>
      <c r="I61" s="102"/>
      <c r="J61" s="102"/>
      <c r="K61" s="102"/>
    </row>
    <row r="62" spans="1:11" ht="15">
      <c r="A62" s="48" t="s">
        <v>152</v>
      </c>
      <c r="B62" s="109"/>
      <c r="C62" s="159"/>
      <c r="D62" s="159"/>
      <c r="E62" s="159"/>
      <c r="F62" s="159"/>
      <c r="G62" s="108"/>
      <c r="H62" s="160"/>
      <c r="I62" s="160"/>
      <c r="J62" s="160"/>
      <c r="K62" s="160"/>
    </row>
    <row r="63" spans="1:11" ht="15">
      <c r="A63" s="48" t="s">
        <v>153</v>
      </c>
      <c r="B63" s="109"/>
      <c r="C63" s="159"/>
      <c r="D63" s="159"/>
      <c r="E63" s="159"/>
      <c r="F63" s="159"/>
      <c r="G63" s="108"/>
      <c r="H63" s="160"/>
      <c r="I63" s="160"/>
      <c r="J63" s="160"/>
      <c r="K63" s="160"/>
    </row>
    <row r="64" spans="1:11" ht="15" customHeight="1">
      <c r="A64" s="8" t="s">
        <v>273</v>
      </c>
      <c r="C64" s="14"/>
      <c r="D64" s="14"/>
      <c r="E64" s="14"/>
      <c r="F64" s="14"/>
      <c r="G64" s="14"/>
      <c r="H64" s="14"/>
      <c r="I64" s="14"/>
      <c r="J64" s="14"/>
      <c r="K64" s="14"/>
    </row>
    <row r="65" spans="1:11" ht="15" customHeight="1">
      <c r="A65" s="8" t="s">
        <v>154</v>
      </c>
      <c r="C65" s="14"/>
      <c r="D65" s="14"/>
      <c r="E65" s="14"/>
      <c r="F65" s="14"/>
      <c r="G65" s="14"/>
      <c r="H65" s="14"/>
      <c r="I65" s="14"/>
      <c r="J65" s="14"/>
      <c r="K65" s="14"/>
    </row>
    <row r="66" spans="1:11" ht="12.75">
      <c r="A66" s="8" t="s">
        <v>277</v>
      </c>
      <c r="C66" s="14"/>
      <c r="D66" s="14"/>
      <c r="E66" s="14"/>
      <c r="F66" s="14"/>
      <c r="G66" s="14"/>
      <c r="H66" s="14"/>
      <c r="I66" s="14"/>
      <c r="J66" s="14"/>
      <c r="K66" s="14"/>
    </row>
    <row r="67" spans="1:11" ht="15" customHeight="1">
      <c r="A67" s="8" t="s">
        <v>274</v>
      </c>
      <c r="C67" s="14"/>
      <c r="D67" s="14"/>
      <c r="E67" s="14"/>
      <c r="F67" s="14"/>
      <c r="G67" s="14"/>
      <c r="H67" s="14"/>
      <c r="I67" s="14"/>
      <c r="J67" s="14"/>
      <c r="K67" s="14"/>
    </row>
    <row r="68" ht="15" customHeight="1">
      <c r="A68" s="8" t="s">
        <v>192</v>
      </c>
    </row>
    <row r="69" ht="129"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2:E123"/>
  <sheetViews>
    <sheetView zoomScale="50" zoomScaleNormal="50" workbookViewId="0" topLeftCell="A1">
      <selection activeCell="A1" sqref="A1"/>
    </sheetView>
  </sheetViews>
  <sheetFormatPr defaultColWidth="8.88671875" defaultRowHeight="15"/>
  <cols>
    <col min="4" max="4" width="15.3359375" style="0" customWidth="1"/>
    <col min="17" max="17" width="3.77734375" style="0" customWidth="1"/>
    <col min="18" max="18" width="43.10546875" style="0" customWidth="1"/>
  </cols>
  <sheetData>
    <row r="2" ht="35.25">
      <c r="A2" s="190" t="s">
        <v>193</v>
      </c>
    </row>
    <row r="11" ht="197.25" customHeight="1"/>
    <row r="15" ht="11.25" customHeight="1"/>
    <row r="16" ht="11.25" customHeight="1"/>
    <row r="17" ht="47.25" customHeight="1"/>
    <row r="18" ht="11.25" customHeight="1"/>
    <row r="19" ht="11.25" customHeight="1"/>
    <row r="20" ht="11.25" customHeight="1"/>
    <row r="42" ht="35.25">
      <c r="A42" s="190" t="s">
        <v>186</v>
      </c>
    </row>
    <row r="69" ht="12" customHeight="1"/>
    <row r="70" ht="13.5" customHeight="1"/>
    <row r="71" ht="15.75" customHeight="1"/>
    <row r="72" ht="15.75" customHeight="1"/>
    <row r="73" ht="15.75" customHeight="1"/>
    <row r="74" ht="19.5" customHeight="1"/>
    <row r="75" ht="15.75" customHeight="1"/>
    <row r="76" ht="6" customHeight="1"/>
    <row r="77" ht="22.5" customHeight="1"/>
    <row r="78" ht="15.75" customHeight="1"/>
    <row r="79" ht="15.75" customHeight="1"/>
    <row r="80" ht="15.75" customHeight="1"/>
    <row r="81" ht="15.75" customHeight="1"/>
    <row r="82" ht="15.75" customHeight="1"/>
    <row r="83" ht="15.75" customHeight="1"/>
    <row r="84" ht="15.75" customHeight="1"/>
    <row r="85" ht="11.25" customHeight="1"/>
    <row r="86" ht="126.75" customHeight="1"/>
    <row r="88" spans="2:4" ht="30">
      <c r="B88" s="162" t="s">
        <v>160</v>
      </c>
      <c r="C88" t="s">
        <v>275</v>
      </c>
      <c r="D88" s="162" t="s">
        <v>159</v>
      </c>
    </row>
    <row r="89" spans="1:4" ht="15">
      <c r="A89" s="163">
        <f>'H4 other'!A24</f>
        <v>1975</v>
      </c>
      <c r="B89" s="236">
        <f>'H4 other'!C24/1000</f>
        <v>1.304</v>
      </c>
      <c r="D89" s="163">
        <f>'H4 other'!D24</f>
        <v>153.94</v>
      </c>
    </row>
    <row r="90" spans="1:4" ht="15">
      <c r="A90" s="163">
        <f>'H4 other'!A25</f>
        <v>1976</v>
      </c>
      <c r="B90" s="236">
        <f>'H4 other'!C25/1000</f>
        <v>1.3135</v>
      </c>
      <c r="D90" s="163">
        <f>'H4 other'!D25</f>
        <v>159.49</v>
      </c>
    </row>
    <row r="91" spans="1:4" ht="15">
      <c r="A91" s="163">
        <f>'H4 other'!A26</f>
        <v>1977</v>
      </c>
      <c r="B91" s="236"/>
      <c r="D91" s="163">
        <f>'H4 other'!D26</f>
        <v>155.249</v>
      </c>
    </row>
    <row r="92" spans="1:4" ht="15">
      <c r="A92" s="163">
        <f>'H4 other'!A27</f>
        <v>1978</v>
      </c>
      <c r="B92" s="236">
        <f>'H4 other'!C27/1000</f>
        <v>1.308</v>
      </c>
      <c r="D92" s="163">
        <f>'H4 other'!D27</f>
        <v>178.504</v>
      </c>
    </row>
    <row r="93" spans="1:4" ht="15">
      <c r="A93" s="163">
        <f>'H4 other'!A28</f>
        <v>1979</v>
      </c>
      <c r="B93" s="236">
        <f>'H4 other'!C28/1000</f>
        <v>1.353</v>
      </c>
      <c r="D93" s="163">
        <f>'H4 other'!D28</f>
        <v>184.876</v>
      </c>
    </row>
    <row r="94" spans="1:4" ht="15">
      <c r="A94" s="163">
        <f>'H4 other'!A29</f>
        <v>1980</v>
      </c>
      <c r="B94" s="236">
        <f>'H4 other'!C29/1000</f>
        <v>1.398</v>
      </c>
      <c r="D94" s="163">
        <f>'H4 other'!D29</f>
        <v>175.911</v>
      </c>
    </row>
    <row r="95" spans="1:4" ht="15">
      <c r="A95" s="163">
        <f>'H4 other'!A30</f>
        <v>1981</v>
      </c>
      <c r="B95" s="236">
        <f>'H4 other'!C30/1000</f>
        <v>1.397</v>
      </c>
      <c r="D95" s="163">
        <f>'H4 other'!D30</f>
        <v>165.692</v>
      </c>
    </row>
    <row r="96" spans="1:4" ht="15">
      <c r="A96" s="163">
        <f>'H4 other'!A31</f>
        <v>1982</v>
      </c>
      <c r="B96" s="236">
        <f>'H4 other'!C31/1000</f>
        <v>1.416</v>
      </c>
      <c r="D96" s="163">
        <f>'H4 other'!D31</f>
        <v>171.176</v>
      </c>
    </row>
    <row r="97" spans="1:4" ht="15">
      <c r="A97" s="163">
        <f>'H4 other'!A32</f>
        <v>1983</v>
      </c>
      <c r="B97" s="236">
        <f>'H4 other'!C32/1000</f>
        <v>1.448</v>
      </c>
      <c r="C97" s="164"/>
      <c r="D97" s="163">
        <f>'H4 other'!D32</f>
        <v>193.139</v>
      </c>
    </row>
    <row r="98" spans="1:4" ht="15">
      <c r="A98" s="163">
        <f>'H4 other'!A33</f>
        <v>1984</v>
      </c>
      <c r="B98" s="236">
        <f>'H4 other'!C33/1000</f>
        <v>1.489</v>
      </c>
      <c r="C98" s="164"/>
      <c r="D98" s="163">
        <f>'H4 other'!D33</f>
        <v>183.174</v>
      </c>
    </row>
    <row r="99" spans="1:4" ht="15">
      <c r="A99" s="163">
        <f>'H4 other'!A34</f>
        <v>1985</v>
      </c>
      <c r="B99" s="236">
        <f>'H4 other'!C34/1000</f>
        <v>1.514</v>
      </c>
      <c r="C99" s="164"/>
      <c r="D99" s="163">
        <f>'H4 other'!D34</f>
        <v>180.627</v>
      </c>
    </row>
    <row r="100" spans="1:4" ht="15">
      <c r="A100" s="163">
        <f>'H4 other'!A35</f>
        <v>1986</v>
      </c>
      <c r="B100" s="236">
        <f>'H4 other'!C35/1000</f>
        <v>1.546</v>
      </c>
      <c r="C100" s="164"/>
      <c r="D100" s="163">
        <f>'H4 other'!D35</f>
        <v>180.757</v>
      </c>
    </row>
    <row r="101" spans="1:4" ht="15">
      <c r="A101" s="163">
        <f>'H4 other'!A36</f>
        <v>1987</v>
      </c>
      <c r="B101" s="236">
        <f>'H4 other'!C36/1000</f>
        <v>1.575</v>
      </c>
      <c r="C101" s="164"/>
      <c r="D101" s="163">
        <f>'H4 other'!D36</f>
        <v>186.88</v>
      </c>
    </row>
    <row r="102" spans="1:4" ht="15">
      <c r="A102" s="163">
        <f>'H4 other'!A37</f>
        <v>1988</v>
      </c>
      <c r="B102" s="236">
        <f>'H4 other'!C37/1000</f>
        <v>1.657</v>
      </c>
      <c r="C102" s="164"/>
      <c r="D102" s="163">
        <f>'H4 other'!D37</f>
        <v>200.124</v>
      </c>
    </row>
    <row r="103" spans="1:4" ht="15">
      <c r="A103" s="163">
        <f>'H4 other'!A38</f>
        <v>1989</v>
      </c>
      <c r="B103" s="236">
        <f>'H4 other'!C38/1000</f>
        <v>1.729</v>
      </c>
      <c r="C103" s="164"/>
      <c r="D103" s="163">
        <f>'H4 other'!D38</f>
        <v>212.622</v>
      </c>
    </row>
    <row r="104" spans="1:4" ht="15">
      <c r="A104" s="163">
        <f>'H4 other'!A39</f>
        <v>1990</v>
      </c>
      <c r="B104" s="236">
        <f>'H4 other'!C39/1000</f>
        <v>1.788</v>
      </c>
      <c r="C104" s="164"/>
      <c r="D104" s="163">
        <f>'H4 other'!D39</f>
        <v>194.093</v>
      </c>
    </row>
    <row r="105" spans="1:4" ht="15">
      <c r="A105" s="163">
        <f>'H4 other'!A40</f>
        <v>1991</v>
      </c>
      <c r="B105" s="236">
        <f>'H4 other'!C40/1000</f>
        <v>1.83</v>
      </c>
      <c r="C105" s="164"/>
      <c r="D105" s="163">
        <f>'H4 other'!D40</f>
        <v>153.975</v>
      </c>
    </row>
    <row r="106" spans="1:4" ht="18">
      <c r="A106" s="163">
        <f>'H4 other'!A41</f>
        <v>1992</v>
      </c>
      <c r="B106" s="236">
        <f>'H4 other'!C41/1000</f>
        <v>1.884</v>
      </c>
      <c r="C106" s="235">
        <v>1.84</v>
      </c>
      <c r="D106" s="163">
        <f>'H4 other'!D41</f>
        <v>153.779</v>
      </c>
    </row>
    <row r="107" spans="1:4" ht="15">
      <c r="A107" s="163">
        <f>'H4 other'!A42</f>
        <v>1993</v>
      </c>
      <c r="B107" s="236"/>
      <c r="C107" s="236">
        <f>'H4 other'!C42/1000</f>
        <v>1.874</v>
      </c>
      <c r="D107" s="163">
        <f>'H4 other'!D42</f>
        <v>170.308</v>
      </c>
    </row>
    <row r="108" spans="1:4" ht="15">
      <c r="A108" s="163">
        <f>'H4 other'!A43</f>
        <v>1994</v>
      </c>
      <c r="C108" s="236">
        <f>'H4 other'!C43/1000</f>
        <v>1.9</v>
      </c>
      <c r="D108" s="163">
        <f>'H4 other'!D43</f>
        <v>169.637</v>
      </c>
    </row>
    <row r="109" spans="1:5" ht="15">
      <c r="A109" s="163">
        <f>'H4 other'!A44</f>
        <v>1995</v>
      </c>
      <c r="C109" s="236">
        <f>'H4 other'!C44/1000</f>
        <v>1.91</v>
      </c>
      <c r="D109" s="163"/>
      <c r="E109" s="163">
        <f>'H4 other'!D44</f>
        <v>172.7</v>
      </c>
    </row>
    <row r="110" spans="1:5" ht="15">
      <c r="A110" s="163">
        <f>'H4 other'!A45</f>
        <v>1996</v>
      </c>
      <c r="C110" s="236">
        <f>'H4 other'!C45/1000</f>
        <v>1.966</v>
      </c>
      <c r="E110" s="163">
        <f>'H4 other'!D45</f>
        <v>183</v>
      </c>
    </row>
    <row r="111" spans="1:5" ht="15">
      <c r="A111" s="163">
        <f>'H4 other'!A46</f>
        <v>1997</v>
      </c>
      <c r="C111" s="236">
        <f>'H4 other'!C46/1000</f>
        <v>2.023</v>
      </c>
      <c r="E111" s="163">
        <f>'H4 other'!D46</f>
        <v>205.6</v>
      </c>
    </row>
    <row r="112" spans="1:5" ht="15">
      <c r="A112" s="163">
        <f>'H4 other'!A47</f>
        <v>1998</v>
      </c>
      <c r="C112" s="236">
        <f>'H4 other'!C47/1000</f>
        <v>2.073</v>
      </c>
      <c r="E112" s="163">
        <f>'H4 other'!D47</f>
        <v>209.901</v>
      </c>
    </row>
    <row r="113" spans="1:5" ht="15">
      <c r="A113" s="163">
        <f>'H4 other'!A48</f>
        <v>1999</v>
      </c>
      <c r="C113" s="236">
        <f>'H4 other'!C48/1000</f>
        <v>2.131</v>
      </c>
      <c r="E113" s="163">
        <f>'H4 other'!D48</f>
        <v>216.127</v>
      </c>
    </row>
    <row r="114" spans="1:5" ht="15">
      <c r="A114" s="163">
        <f>'H4 other'!A49</f>
        <v>2000</v>
      </c>
      <c r="C114" s="236">
        <f>'H4 other'!C49/1000</f>
        <v>2.188</v>
      </c>
      <c r="E114" s="163">
        <f>'H4 other'!D49</f>
        <v>220.341</v>
      </c>
    </row>
    <row r="115" spans="1:5" ht="15">
      <c r="A115" s="163">
        <f>'H4 other'!A50</f>
        <v>2001</v>
      </c>
      <c r="C115" s="236">
        <f>'H4 other'!C50/1000</f>
        <v>2.262</v>
      </c>
      <c r="E115" s="163">
        <f>'H4 other'!D50</f>
        <v>241.2</v>
      </c>
    </row>
    <row r="116" spans="1:5" ht="15">
      <c r="A116" s="163">
        <f>'H4 other'!A51</f>
        <v>2002</v>
      </c>
      <c r="C116" s="236">
        <f>'H4 other'!C51/1000</f>
        <v>2.33</v>
      </c>
      <c r="E116" s="163">
        <f>'H4 other'!D51</f>
        <v>259.4</v>
      </c>
    </row>
    <row r="117" spans="1:5" ht="15">
      <c r="A117" s="163">
        <f>'H4 other'!A52</f>
        <v>2003</v>
      </c>
      <c r="C117" s="236">
        <f>'H4 other'!C52/1000</f>
        <v>2.383</v>
      </c>
      <c r="E117" s="163">
        <f>'H4 other'!D52</f>
        <v>262.4</v>
      </c>
    </row>
    <row r="118" spans="1:5" ht="15">
      <c r="A118" s="163">
        <f>'H4 other'!A53</f>
        <v>2004</v>
      </c>
      <c r="B118" s="165"/>
      <c r="C118" s="236">
        <f>'H4 other'!C53/1000</f>
        <v>2.4481840000000004</v>
      </c>
      <c r="E118" s="163">
        <f>'H4 other'!D53</f>
        <v>262.809</v>
      </c>
    </row>
    <row r="119" spans="1:5" ht="15">
      <c r="A119" s="163">
        <f>'H4 other'!A54</f>
        <v>2005</v>
      </c>
      <c r="B119" s="165"/>
      <c r="C119" s="236">
        <f>'H4 other'!C54/1000</f>
        <v>2.531</v>
      </c>
      <c r="E119" s="163">
        <f>'H4 other'!D54</f>
        <v>251</v>
      </c>
    </row>
    <row r="120" spans="1:5" ht="15">
      <c r="A120" s="163">
        <f>'H4 other'!A55</f>
        <v>2006</v>
      </c>
      <c r="C120" s="236">
        <f>'H4 other'!C55/1000</f>
        <v>2.5865050000000003</v>
      </c>
      <c r="E120" s="163">
        <f>'H4 other'!D55</f>
        <v>242.923</v>
      </c>
    </row>
    <row r="121" spans="1:5" ht="15">
      <c r="A121" s="163">
        <f>'H4 other'!A56</f>
        <v>2007</v>
      </c>
      <c r="C121" s="236">
        <f>'H4 other'!C56/1000</f>
        <v>2.648</v>
      </c>
      <c r="E121" s="163">
        <f>'H4 other'!D56</f>
        <v>250.916</v>
      </c>
    </row>
    <row r="123" ht="15">
      <c r="C123" t="s">
        <v>276</v>
      </c>
    </row>
  </sheetData>
  <printOptions/>
  <pageMargins left="0.75" right="0.75" top="0.77" bottom="0.68" header="0.5" footer="0.5"/>
  <pageSetup fitToHeight="1" fitToWidth="1" horizontalDpi="600" verticalDpi="600" orientation="portrait" paperSize="9" scale="4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N121"/>
  <sheetViews>
    <sheetView zoomScale="50" zoomScaleNormal="50" workbookViewId="0" topLeftCell="A1">
      <selection activeCell="A1" sqref="A1"/>
    </sheetView>
  </sheetViews>
  <sheetFormatPr defaultColWidth="8.88671875" defaultRowHeight="15"/>
  <cols>
    <col min="1" max="1" width="3.10546875" style="0" customWidth="1"/>
    <col min="16" max="16" width="0.671875" style="0" customWidth="1"/>
    <col min="17" max="17" width="1.5625" style="0" customWidth="1"/>
  </cols>
  <sheetData>
    <row r="2" ht="35.25">
      <c r="B2" s="190" t="s">
        <v>405</v>
      </c>
    </row>
    <row r="54" ht="35.25">
      <c r="B54" s="190" t="s">
        <v>406</v>
      </c>
    </row>
    <row r="55" ht="15">
      <c r="B55" s="244"/>
    </row>
    <row r="86" ht="4.5" customHeight="1"/>
    <row r="87" ht="4.5" customHeight="1"/>
    <row r="88" spans="5:14" ht="60">
      <c r="E88" s="162" t="s">
        <v>162</v>
      </c>
      <c r="F88" s="162" t="s">
        <v>163</v>
      </c>
      <c r="G88" t="s">
        <v>280</v>
      </c>
      <c r="H88" s="162" t="s">
        <v>279</v>
      </c>
      <c r="I88" s="162" t="s">
        <v>280</v>
      </c>
      <c r="N88" t="s">
        <v>157</v>
      </c>
    </row>
    <row r="89" spans="4:14" ht="15">
      <c r="D89" s="163">
        <f>'H1 passenger'!A26</f>
        <v>1975</v>
      </c>
      <c r="H89" s="164">
        <f>'H1 passenger'!C26</f>
        <v>9318.066556570282</v>
      </c>
      <c r="M89" s="163">
        <f aca="true" t="shared" si="0" ref="M89:M116">D89</f>
        <v>1975</v>
      </c>
      <c r="N89" s="164">
        <f>'H4 other'!E24</f>
        <v>28621</v>
      </c>
    </row>
    <row r="90" spans="4:14" ht="15">
      <c r="D90" s="163">
        <f>'H1 passenger'!A27</f>
        <v>1976</v>
      </c>
      <c r="H90" s="164">
        <f>'H1 passenger'!C27</f>
        <v>9438.070289254318</v>
      </c>
      <c r="M90" s="163">
        <f t="shared" si="0"/>
        <v>1976</v>
      </c>
      <c r="N90" s="164">
        <f>'H4 other'!E25</f>
        <v>29933</v>
      </c>
    </row>
    <row r="91" spans="4:14" ht="15">
      <c r="D91" s="163">
        <f>'H1 passenger'!A28</f>
        <v>1977</v>
      </c>
      <c r="H91" s="164">
        <f>'H1 passenger'!C28</f>
        <v>9621.744907379616</v>
      </c>
      <c r="M91" s="163">
        <f t="shared" si="0"/>
        <v>1977</v>
      </c>
      <c r="N91" s="164">
        <f>'H4 other'!E26</f>
        <v>29783</v>
      </c>
    </row>
    <row r="92" spans="4:14" ht="15">
      <c r="D92" s="163">
        <f>'H1 passenger'!A29</f>
        <v>1978</v>
      </c>
      <c r="H92" s="164">
        <f>'H1 passenger'!C29</f>
        <v>9748.628043544551</v>
      </c>
      <c r="M92" s="163">
        <f t="shared" si="0"/>
        <v>1978</v>
      </c>
      <c r="N92" s="164">
        <f>'H4 other'!E27</f>
        <v>30506</v>
      </c>
    </row>
    <row r="93" spans="4:14" ht="15">
      <c r="D93" s="163">
        <f>'H1 passenger'!A30</f>
        <v>1979</v>
      </c>
      <c r="H93" s="164">
        <f>'H1 passenger'!C30</f>
        <v>9642.690477424612</v>
      </c>
      <c r="M93" s="163">
        <f t="shared" si="0"/>
        <v>1979</v>
      </c>
      <c r="N93" s="164">
        <f>'H4 other'!E28</f>
        <v>31387</v>
      </c>
    </row>
    <row r="94" spans="4:14" ht="15">
      <c r="D94" s="163">
        <f>'H1 passenger'!A31</f>
        <v>1980</v>
      </c>
      <c r="H94" s="164">
        <f>'H1 passenger'!C31</f>
        <v>10261.850579172542</v>
      </c>
      <c r="M94" s="163">
        <f t="shared" si="0"/>
        <v>1980</v>
      </c>
      <c r="N94" s="164">
        <f>'H4 other'!E29</f>
        <v>29286</v>
      </c>
    </row>
    <row r="95" spans="4:14" ht="15">
      <c r="D95" s="163">
        <f>'H1 passenger'!A32</f>
        <v>1981</v>
      </c>
      <c r="H95" s="164">
        <f>'H1 passenger'!C32</f>
        <v>10417.985744720616</v>
      </c>
      <c r="M95" s="163">
        <f t="shared" si="0"/>
        <v>1981</v>
      </c>
      <c r="N95" s="164">
        <f>'H4 other'!E30</f>
        <v>28766</v>
      </c>
    </row>
    <row r="96" spans="4:14" ht="15">
      <c r="D96" s="163">
        <f>'H1 passenger'!A33</f>
        <v>1982</v>
      </c>
      <c r="H96" s="164">
        <f>'H1 passenger'!C33</f>
        <v>10733.46368301049</v>
      </c>
      <c r="M96" s="163">
        <f t="shared" si="0"/>
        <v>1982</v>
      </c>
      <c r="N96" s="164">
        <f>'H4 other'!E31</f>
        <v>28273</v>
      </c>
    </row>
    <row r="97" spans="4:14" ht="15">
      <c r="D97" s="163">
        <f>'H1 passenger'!A34</f>
        <v>1983</v>
      </c>
      <c r="F97" s="180">
        <f>'H3 traffic'!E33</f>
        <v>14185</v>
      </c>
      <c r="I97" s="164">
        <f>'H1 passenger'!C34</f>
        <v>11043</v>
      </c>
      <c r="M97" s="163">
        <f t="shared" si="0"/>
        <v>1983</v>
      </c>
      <c r="N97" s="164">
        <f>'H4 other'!E32</f>
        <v>25224</v>
      </c>
    </row>
    <row r="98" spans="4:14" ht="15">
      <c r="D98" s="163">
        <f>'H1 passenger'!A35</f>
        <v>1984</v>
      </c>
      <c r="F98" s="180">
        <f>'H3 traffic'!E34</f>
        <v>16302</v>
      </c>
      <c r="I98" s="164">
        <f>'H1 passenger'!C35</f>
        <v>12794</v>
      </c>
      <c r="M98" s="163">
        <f t="shared" si="0"/>
        <v>1984</v>
      </c>
      <c r="N98" s="164">
        <f>'H4 other'!E33</f>
        <v>26158</v>
      </c>
    </row>
    <row r="99" spans="4:14" ht="15">
      <c r="D99" s="163">
        <f>'H1 passenger'!A36</f>
        <v>1985</v>
      </c>
      <c r="F99" s="180">
        <f>'H3 traffic'!E35</f>
        <v>17219</v>
      </c>
      <c r="I99" s="164">
        <f>'H1 passenger'!C36</f>
        <v>13606</v>
      </c>
      <c r="M99" s="163">
        <f t="shared" si="0"/>
        <v>1985</v>
      </c>
      <c r="N99" s="164">
        <f>'H4 other'!E34</f>
        <v>27287</v>
      </c>
    </row>
    <row r="100" spans="4:14" ht="15">
      <c r="D100" s="163">
        <f>'H1 passenger'!A37</f>
        <v>1986</v>
      </c>
      <c r="F100" s="180">
        <f>'H3 traffic'!E36</f>
        <v>17647</v>
      </c>
      <c r="I100" s="164">
        <f>'H1 passenger'!C37</f>
        <v>14012</v>
      </c>
      <c r="M100" s="163">
        <f t="shared" si="0"/>
        <v>1986</v>
      </c>
      <c r="N100" s="164">
        <f>'H4 other'!E35</f>
        <v>26117</v>
      </c>
    </row>
    <row r="101" spans="4:14" ht="15">
      <c r="D101" s="163">
        <f>'H1 passenger'!A38</f>
        <v>1987</v>
      </c>
      <c r="F101" s="180">
        <f>'H3 traffic'!E37</f>
        <v>18767</v>
      </c>
      <c r="I101" s="164">
        <f>'H1 passenger'!C38</f>
        <v>14881</v>
      </c>
      <c r="M101" s="163">
        <f t="shared" si="0"/>
        <v>1987</v>
      </c>
      <c r="N101" s="164">
        <f>'H4 other'!E36</f>
        <v>24748</v>
      </c>
    </row>
    <row r="102" spans="4:14" ht="15">
      <c r="D102" s="163">
        <f>'H1 passenger'!A39</f>
        <v>1988</v>
      </c>
      <c r="F102" s="180">
        <f>'H3 traffic'!E38</f>
        <v>20098</v>
      </c>
      <c r="I102" s="164">
        <f>'H1 passenger'!C39</f>
        <v>15946</v>
      </c>
      <c r="M102" s="163">
        <f t="shared" si="0"/>
        <v>1988</v>
      </c>
      <c r="N102" s="164">
        <f>'H4 other'!E37</f>
        <v>25425</v>
      </c>
    </row>
    <row r="103" spans="4:14" ht="15">
      <c r="D103" s="163">
        <f>'H1 passenger'!A40</f>
        <v>1989</v>
      </c>
      <c r="F103" s="180">
        <f>'H3 traffic'!E39</f>
        <v>21404</v>
      </c>
      <c r="I103" s="164">
        <f>'H1 passenger'!C40</f>
        <v>17027</v>
      </c>
      <c r="M103" s="163">
        <f t="shared" si="0"/>
        <v>1989</v>
      </c>
      <c r="N103" s="164">
        <f>'H4 other'!E38</f>
        <v>27532</v>
      </c>
    </row>
    <row r="104" spans="4:14" ht="15">
      <c r="D104" s="163">
        <f>'H1 passenger'!A41</f>
        <v>1990</v>
      </c>
      <c r="F104" s="180">
        <f>'H3 traffic'!E40</f>
        <v>21786</v>
      </c>
      <c r="I104" s="164">
        <f>'H1 passenger'!C41</f>
        <v>17476</v>
      </c>
      <c r="M104" s="163">
        <f t="shared" si="0"/>
        <v>1990</v>
      </c>
      <c r="N104" s="164">
        <f>'H4 other'!E39</f>
        <v>27228</v>
      </c>
    </row>
    <row r="105" spans="4:14" ht="15">
      <c r="D105" s="163">
        <f>'H1 passenger'!A42</f>
        <v>1991</v>
      </c>
      <c r="F105" s="180">
        <f>'H3 traffic'!E41</f>
        <v>21947</v>
      </c>
      <c r="I105" s="164">
        <f>'H1 passenger'!C42</f>
        <v>17553</v>
      </c>
      <c r="M105" s="163">
        <f t="shared" si="0"/>
        <v>1991</v>
      </c>
      <c r="N105" s="164">
        <f>'H4 other'!E40</f>
        <v>25346</v>
      </c>
    </row>
    <row r="106" spans="4:14" ht="15">
      <c r="D106" s="163">
        <f>'H1 passenger'!A43</f>
        <v>1992</v>
      </c>
      <c r="F106" s="180">
        <f>'H3 traffic'!E42</f>
        <v>22575</v>
      </c>
      <c r="I106" s="164">
        <f>'H1 passenger'!C43</f>
        <v>18068</v>
      </c>
      <c r="M106" s="163">
        <f t="shared" si="0"/>
        <v>1992</v>
      </c>
      <c r="N106" s="164">
        <f>'H4 other'!E41</f>
        <v>24173</v>
      </c>
    </row>
    <row r="107" spans="4:14" ht="15">
      <c r="D107" s="163">
        <f>'H1 passenger'!A44</f>
        <v>1993</v>
      </c>
      <c r="E107" s="180">
        <f>'H3 traffic'!G43</f>
        <v>35175</v>
      </c>
      <c r="G107" s="180">
        <f>'H3 traffic'!E43</f>
        <v>22666</v>
      </c>
      <c r="J107" s="164">
        <f>'H1 passenger'!C44</f>
        <v>18211</v>
      </c>
      <c r="M107" s="163">
        <f t="shared" si="0"/>
        <v>1993</v>
      </c>
      <c r="N107" s="164">
        <f>'H4 other'!E42</f>
        <v>22414</v>
      </c>
    </row>
    <row r="108" spans="4:14" ht="15">
      <c r="D108" s="163">
        <f>'H1 passenger'!A45</f>
        <v>1994</v>
      </c>
      <c r="E108" s="180">
        <f>'H3 traffic'!G44</f>
        <v>36000</v>
      </c>
      <c r="G108" s="180">
        <f>'H3 traffic'!E44</f>
        <v>23300</v>
      </c>
      <c r="J108" s="164">
        <f>'H1 passenger'!C45</f>
        <v>18683</v>
      </c>
      <c r="M108" s="163">
        <f t="shared" si="0"/>
        <v>1994</v>
      </c>
      <c r="N108" s="164">
        <f>'H4 other'!E43</f>
        <v>22573</v>
      </c>
    </row>
    <row r="109" spans="4:14" ht="15">
      <c r="D109" s="163">
        <f>'H1 passenger'!A46</f>
        <v>1995</v>
      </c>
      <c r="E109" s="180">
        <f>'H3 traffic'!G45</f>
        <v>36736</v>
      </c>
      <c r="G109" s="180">
        <f>'H3 traffic'!E45</f>
        <v>23987</v>
      </c>
      <c r="J109" s="164">
        <f>'H1 passenger'!C46</f>
        <v>19226</v>
      </c>
      <c r="M109" s="163">
        <f t="shared" si="0"/>
        <v>1995</v>
      </c>
      <c r="N109" s="164">
        <f>'H4 other'!E44</f>
        <v>22194</v>
      </c>
    </row>
    <row r="110" spans="4:14" ht="15">
      <c r="D110" s="163">
        <f>'H1 passenger'!A47</f>
        <v>1996</v>
      </c>
      <c r="E110" s="180">
        <f>'H3 traffic'!G46</f>
        <v>37777</v>
      </c>
      <c r="G110" s="180">
        <f>'H3 traffic'!E46</f>
        <v>24839</v>
      </c>
      <c r="J110" s="164">
        <f>'H1 passenger'!C47</f>
        <v>19888</v>
      </c>
      <c r="M110" s="163">
        <f t="shared" si="0"/>
        <v>1996</v>
      </c>
      <c r="N110" s="164">
        <f>'H4 other'!E45</f>
        <v>21716</v>
      </c>
    </row>
    <row r="111" spans="4:14" ht="15">
      <c r="D111" s="163">
        <f>'H1 passenger'!A48</f>
        <v>1997</v>
      </c>
      <c r="E111" s="180">
        <f>'H3 traffic'!G47</f>
        <v>38582</v>
      </c>
      <c r="G111" s="180">
        <f>'H3 traffic'!E47</f>
        <v>25452</v>
      </c>
      <c r="J111" s="164">
        <f>'H1 passenger'!C48</f>
        <v>20266</v>
      </c>
      <c r="M111" s="163">
        <f t="shared" si="0"/>
        <v>1997</v>
      </c>
      <c r="N111" s="164">
        <f>'H4 other'!E46</f>
        <v>22629</v>
      </c>
    </row>
    <row r="112" spans="4:14" ht="15">
      <c r="D112" s="163">
        <f>'H1 passenger'!A49</f>
        <v>1998</v>
      </c>
      <c r="E112" s="180">
        <f>'H3 traffic'!G48</f>
        <v>39169</v>
      </c>
      <c r="G112" s="180">
        <f>'H3 traffic'!E48</f>
        <v>25885</v>
      </c>
      <c r="J112" s="164">
        <f>'H1 passenger'!C49</f>
        <v>20456</v>
      </c>
      <c r="M112" s="163">
        <f t="shared" si="0"/>
        <v>1998</v>
      </c>
      <c r="N112" s="164">
        <f>'H4 other'!E47</f>
        <v>22467</v>
      </c>
    </row>
    <row r="113" spans="4:14" ht="15">
      <c r="D113" s="163">
        <f>'H1 passenger'!A50</f>
        <v>1999</v>
      </c>
      <c r="E113" s="180">
        <f>'H3 traffic'!G49</f>
        <v>39770</v>
      </c>
      <c r="G113" s="180">
        <f>'H3 traffic'!E49</f>
        <v>26185</v>
      </c>
      <c r="J113" s="164">
        <f>'H1 passenger'!C50</f>
        <v>20700</v>
      </c>
      <c r="M113" s="163">
        <f t="shared" si="0"/>
        <v>1999</v>
      </c>
      <c r="N113" s="164">
        <f>'H4 other'!E48</f>
        <v>21002</v>
      </c>
    </row>
    <row r="114" spans="4:14" ht="15">
      <c r="D114" s="163">
        <f>'H1 passenger'!A51</f>
        <v>2000</v>
      </c>
      <c r="E114" s="180">
        <f>'H3 traffic'!G50</f>
        <v>39561</v>
      </c>
      <c r="G114" s="180">
        <f>'H3 traffic'!E50</f>
        <v>25936</v>
      </c>
      <c r="J114" s="164">
        <f>'H1 passenger'!C51</f>
        <v>20566.003</v>
      </c>
      <c r="M114" s="163">
        <f t="shared" si="0"/>
        <v>2000</v>
      </c>
      <c r="N114" s="164">
        <f>'H4 other'!E49</f>
        <v>20515</v>
      </c>
    </row>
    <row r="115" spans="4:14" ht="15">
      <c r="D115" s="163">
        <f>'H1 passenger'!A52</f>
        <v>2001</v>
      </c>
      <c r="E115" s="180">
        <f>'H3 traffic'!G51</f>
        <v>40065</v>
      </c>
      <c r="G115" s="180">
        <f>'H3 traffic'!E51</f>
        <v>26342</v>
      </c>
      <c r="J115" s="164">
        <f>'H1 passenger'!C52</f>
        <v>20977</v>
      </c>
      <c r="M115" s="163">
        <f t="shared" si="0"/>
        <v>2001</v>
      </c>
      <c r="N115" s="164">
        <f>'H4 other'!E50</f>
        <v>19908</v>
      </c>
    </row>
    <row r="116" spans="4:14" ht="15">
      <c r="D116" s="163">
        <f>'H1 passenger'!A53</f>
        <v>2002</v>
      </c>
      <c r="E116" s="180">
        <f>'H3 traffic'!G52</f>
        <v>41535</v>
      </c>
      <c r="G116" s="180">
        <f>'H3 traffic'!E52</f>
        <v>27262</v>
      </c>
      <c r="J116" s="164">
        <f>'H1 passenger'!C53</f>
        <v>21760.137</v>
      </c>
      <c r="M116" s="163">
        <f t="shared" si="0"/>
        <v>2002</v>
      </c>
      <c r="N116" s="164">
        <f>'H4 other'!E51</f>
        <v>19275</v>
      </c>
    </row>
    <row r="117" spans="4:14" ht="15">
      <c r="D117" s="163">
        <f>'H1 passenger'!A54</f>
        <v>2003</v>
      </c>
      <c r="E117" s="180">
        <f>'H3 traffic'!G53</f>
        <v>42038</v>
      </c>
      <c r="G117" s="180">
        <f>'H3 traffic'!E53</f>
        <v>27682</v>
      </c>
      <c r="J117" s="164">
        <f>'H1 passenger'!C54</f>
        <v>21921.515</v>
      </c>
      <c r="M117" s="163">
        <f>D117</f>
        <v>2003</v>
      </c>
      <c r="N117" s="164">
        <f>'H4 other'!E52</f>
        <v>18755</v>
      </c>
    </row>
    <row r="118" spans="4:14" ht="15">
      <c r="D118" s="163">
        <f>'H1 passenger'!A55</f>
        <v>2004</v>
      </c>
      <c r="E118" s="180">
        <f>'H3 traffic'!G54</f>
        <v>42705</v>
      </c>
      <c r="G118" s="180">
        <f>'H3 traffic'!E54</f>
        <v>28209</v>
      </c>
      <c r="J118" s="164">
        <f>'H1 passenger'!C55</f>
        <v>22307.81</v>
      </c>
      <c r="M118" s="163">
        <f>D118</f>
        <v>2004</v>
      </c>
      <c r="N118" s="164">
        <f>'H4 other'!E53</f>
        <v>18501</v>
      </c>
    </row>
    <row r="119" spans="4:14" ht="15">
      <c r="D119" s="163">
        <f>'H1 passenger'!A56</f>
        <v>2005</v>
      </c>
      <c r="E119" s="180">
        <f>'H3 traffic'!G55</f>
        <v>42718</v>
      </c>
      <c r="G119" s="180">
        <f>'H3 traffic'!E55</f>
        <v>28055</v>
      </c>
      <c r="J119" s="164">
        <f>'H1 passenger'!C56</f>
        <v>22060</v>
      </c>
      <c r="M119" s="163">
        <f>D119</f>
        <v>2005</v>
      </c>
      <c r="N119" s="164">
        <f>'H4 other'!E54</f>
        <v>17880</v>
      </c>
    </row>
    <row r="120" spans="4:14" ht="15">
      <c r="D120" s="163">
        <f>'H1 passenger'!A57</f>
        <v>2006</v>
      </c>
      <c r="E120" s="180">
        <f>'H3 traffic'!G56</f>
        <v>43880</v>
      </c>
      <c r="G120" s="180">
        <f>'H3 traffic'!E56</f>
        <v>29038</v>
      </c>
      <c r="J120" s="164">
        <f>'H1 passenger'!C57</f>
        <v>22610</v>
      </c>
      <c r="M120" s="163">
        <f>D120</f>
        <v>2006</v>
      </c>
      <c r="N120" s="164">
        <f>'H4 other'!E55</f>
        <v>17263</v>
      </c>
    </row>
    <row r="121" spans="4:14" ht="15">
      <c r="D121" s="163">
        <f>'H1 passenger'!A58</f>
        <v>2007</v>
      </c>
      <c r="E121" s="180">
        <f>'H3 traffic'!G57</f>
        <v>44426</v>
      </c>
      <c r="G121" s="180">
        <f>'H3 traffic'!E57</f>
        <v>28953</v>
      </c>
      <c r="J121" s="164">
        <f>'H1 passenger'!C58</f>
        <v>22392</v>
      </c>
      <c r="M121" s="163">
        <f>D121</f>
        <v>2007</v>
      </c>
      <c r="N121" s="164">
        <f>'H4 other'!E56</f>
        <v>16056</v>
      </c>
    </row>
  </sheetData>
  <printOptions/>
  <pageMargins left="0.75" right="0.75" top="0.73" bottom="0.68" header="0.5" footer="0.5"/>
  <pageSetup fitToHeight="1" fitToWidth="1" horizontalDpi="600" verticalDpi="600" orientation="portrait" paperSize="9" scale="5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144"/>
  <sheetViews>
    <sheetView zoomScale="50" zoomScaleNormal="50" workbookViewId="0" topLeftCell="A1">
      <selection activeCell="A1" sqref="A1"/>
    </sheetView>
  </sheetViews>
  <sheetFormatPr defaultColWidth="8.88671875" defaultRowHeight="15"/>
  <cols>
    <col min="4" max="4" width="7.3359375" style="0" customWidth="1"/>
    <col min="5" max="5" width="7.99609375" style="0" customWidth="1"/>
    <col min="19" max="19" width="1.1171875" style="0" customWidth="1"/>
    <col min="20" max="20" width="58.6640625" style="0" customWidth="1"/>
  </cols>
  <sheetData>
    <row r="1" ht="15">
      <c r="A1" t="s">
        <v>56</v>
      </c>
    </row>
    <row r="2" ht="35.25">
      <c r="A2" s="190" t="s">
        <v>407</v>
      </c>
    </row>
    <row r="3" ht="23.25">
      <c r="A3" s="161"/>
    </row>
    <row r="32" ht="9" customHeight="1"/>
    <row r="33" ht="16.5" customHeight="1"/>
    <row r="54" ht="7.5" customHeight="1"/>
    <row r="58" ht="35.25">
      <c r="A58" s="190" t="s">
        <v>408</v>
      </c>
    </row>
    <row r="109" ht="7.5" customHeight="1"/>
    <row r="110" ht="64.5" customHeight="1">
      <c r="N110" s="300" t="s">
        <v>289</v>
      </c>
    </row>
    <row r="111" spans="3:17" ht="15">
      <c r="C111" t="s">
        <v>155</v>
      </c>
      <c r="E111" t="s">
        <v>86</v>
      </c>
      <c r="G111" t="s">
        <v>87</v>
      </c>
      <c r="H111" t="s">
        <v>156</v>
      </c>
      <c r="L111" s="2" t="s">
        <v>287</v>
      </c>
      <c r="N111" t="s">
        <v>288</v>
      </c>
      <c r="O111" t="s">
        <v>87</v>
      </c>
      <c r="Q111" s="119" t="s">
        <v>161</v>
      </c>
    </row>
    <row r="112" spans="2:16" ht="15">
      <c r="B112" s="163">
        <v>1975</v>
      </c>
      <c r="C112" s="164">
        <f>'H1 passenger'!D26</f>
        <v>891.4</v>
      </c>
      <c r="D112" s="164"/>
      <c r="E112" s="164">
        <f>'H1 passenger'!E26</f>
        <v>66.2</v>
      </c>
      <c r="G112" s="166">
        <f>'H1 passenger'!F26</f>
        <v>4.1837</v>
      </c>
      <c r="H112" s="166">
        <f>'H1 passenger'!G26</f>
        <v>5.279</v>
      </c>
      <c r="K112" s="163">
        <f aca="true" t="shared" si="0" ref="K112:K143">B112</f>
        <v>1975</v>
      </c>
      <c r="L112" s="167">
        <f>'H1 passenger'!E26</f>
        <v>66.2</v>
      </c>
      <c r="O112" s="167">
        <f>'H1 passenger'!F26</f>
        <v>4.1837</v>
      </c>
      <c r="P112" s="167">
        <f>'H1 passenger'!G26</f>
        <v>5.279</v>
      </c>
    </row>
    <row r="113" spans="2:16" ht="15">
      <c r="B113" s="163">
        <v>1976</v>
      </c>
      <c r="C113" s="164">
        <f>'H1 passenger'!D27</f>
        <v>881.1</v>
      </c>
      <c r="D113" s="164"/>
      <c r="E113" s="164">
        <f>'H1 passenger'!E27</f>
        <v>60.1</v>
      </c>
      <c r="G113" s="166">
        <f>'H1 passenger'!F27</f>
        <v>4.7752</v>
      </c>
      <c r="H113" s="166">
        <f>'H1 passenger'!G27</f>
        <v>5.171</v>
      </c>
      <c r="K113" s="163">
        <f t="shared" si="0"/>
        <v>1976</v>
      </c>
      <c r="L113" s="167">
        <f>'H1 passenger'!E27</f>
        <v>60.1</v>
      </c>
      <c r="O113" s="167">
        <f>'H1 passenger'!F27</f>
        <v>4.7752</v>
      </c>
      <c r="P113" s="167">
        <f>'H1 passenger'!G27</f>
        <v>5.171</v>
      </c>
    </row>
    <row r="114" spans="2:16" ht="15">
      <c r="B114" s="163">
        <v>1977</v>
      </c>
      <c r="C114" s="164">
        <f>'H1 passenger'!D28</f>
        <v>823.5</v>
      </c>
      <c r="D114" s="164"/>
      <c r="E114" s="164">
        <f>'H1 passenger'!E28</f>
        <v>56.8</v>
      </c>
      <c r="G114" s="166">
        <f>'H1 passenger'!F28</f>
        <v>4.8457</v>
      </c>
      <c r="H114" s="166">
        <f>'H1 passenger'!G28</f>
        <v>4.817</v>
      </c>
      <c r="K114" s="163">
        <f t="shared" si="0"/>
        <v>1977</v>
      </c>
      <c r="L114" s="167">
        <f>'H1 passenger'!E28</f>
        <v>56.8</v>
      </c>
      <c r="O114" s="167">
        <f>'H1 passenger'!F28</f>
        <v>4.8457</v>
      </c>
      <c r="P114" s="167">
        <f>'H1 passenger'!G28</f>
        <v>4.817</v>
      </c>
    </row>
    <row r="115" spans="2:16" ht="15">
      <c r="B115" s="163">
        <v>1978</v>
      </c>
      <c r="C115" s="164">
        <f>'H1 passenger'!D29</f>
        <v>794</v>
      </c>
      <c r="D115" s="164"/>
      <c r="E115" s="164">
        <f>'H1 passenger'!E29</f>
        <v>59.7</v>
      </c>
      <c r="G115" s="166">
        <f>'H1 passenger'!F29</f>
        <v>5.8955</v>
      </c>
      <c r="H115" s="166">
        <f>'H1 passenger'!G29</f>
        <v>4.639</v>
      </c>
      <c r="K115" s="163">
        <f t="shared" si="0"/>
        <v>1978</v>
      </c>
      <c r="L115" s="167">
        <f>'H1 passenger'!E29</f>
        <v>59.7</v>
      </c>
      <c r="O115" s="167">
        <f>'H1 passenger'!F29</f>
        <v>5.8955</v>
      </c>
      <c r="P115" s="167">
        <f>'H1 passenger'!G29</f>
        <v>4.639</v>
      </c>
    </row>
    <row r="116" spans="2:16" ht="15">
      <c r="B116" s="163">
        <v>1979</v>
      </c>
      <c r="C116" s="164">
        <f>'H1 passenger'!D30</f>
        <v>786</v>
      </c>
      <c r="D116" s="164"/>
      <c r="E116" s="164">
        <f>'H1 passenger'!E30</f>
        <v>57.6</v>
      </c>
      <c r="G116" s="166">
        <f>'H1 passenger'!F30</f>
        <v>6.3317</v>
      </c>
      <c r="H116" s="166">
        <f>'H1 passenger'!G30</f>
        <v>4.559</v>
      </c>
      <c r="K116" s="163">
        <f t="shared" si="0"/>
        <v>1979</v>
      </c>
      <c r="L116" s="167">
        <f>'H1 passenger'!E30</f>
        <v>57.6</v>
      </c>
      <c r="O116" s="167">
        <f>'H1 passenger'!F30</f>
        <v>6.3317</v>
      </c>
      <c r="P116" s="167">
        <f>'H1 passenger'!G30</f>
        <v>4.559</v>
      </c>
    </row>
    <row r="117" spans="2:16" ht="15">
      <c r="B117" s="163">
        <v>1980</v>
      </c>
      <c r="C117" s="164">
        <f>'H1 passenger'!D31</f>
        <v>762.9</v>
      </c>
      <c r="D117" s="164"/>
      <c r="E117" s="164">
        <f>'H1 passenger'!E31</f>
        <v>61.5</v>
      </c>
      <c r="G117" s="166">
        <f>'H1 passenger'!F31</f>
        <v>6.3687</v>
      </c>
      <c r="H117" s="166">
        <f>'H1 passenger'!G31</f>
        <v>4.478</v>
      </c>
      <c r="K117" s="163">
        <f t="shared" si="0"/>
        <v>1980</v>
      </c>
      <c r="L117" s="167">
        <f>'H1 passenger'!E31</f>
        <v>61.5</v>
      </c>
      <c r="O117" s="167">
        <f>'H1 passenger'!F31</f>
        <v>6.3687</v>
      </c>
      <c r="P117" s="167">
        <f>'H1 passenger'!G31</f>
        <v>4.478</v>
      </c>
    </row>
    <row r="118" spans="2:16" ht="15">
      <c r="B118" s="163">
        <v>1981</v>
      </c>
      <c r="C118" s="164">
        <f>'H1 passenger'!D32</f>
        <v>715.9</v>
      </c>
      <c r="D118" s="164"/>
      <c r="E118" s="164">
        <f>'H1 passenger'!E32</f>
        <v>57.8</v>
      </c>
      <c r="G118" s="166">
        <f>'H1 passenger'!F32</f>
        <v>6.4985</v>
      </c>
      <c r="H118" s="166">
        <f>'H1 passenger'!G32</f>
        <v>4.27</v>
      </c>
      <c r="K118" s="163">
        <f t="shared" si="0"/>
        <v>1981</v>
      </c>
      <c r="L118" s="167">
        <f>'H1 passenger'!E32</f>
        <v>57.8</v>
      </c>
      <c r="O118" s="167">
        <f>'H1 passenger'!F32</f>
        <v>6.4985</v>
      </c>
      <c r="P118" s="167">
        <f>'H1 passenger'!G32</f>
        <v>4.27</v>
      </c>
    </row>
    <row r="119" spans="2:16" ht="15">
      <c r="B119" s="163">
        <v>1982</v>
      </c>
      <c r="C119" s="164">
        <f>'H1 passenger'!D33</f>
        <v>693.5</v>
      </c>
      <c r="D119" s="164"/>
      <c r="E119" s="164">
        <f>'H1 passenger'!E33</f>
        <v>49.5</v>
      </c>
      <c r="G119" s="166">
        <f>'H1 passenger'!F33</f>
        <v>6.3698999999999995</v>
      </c>
      <c r="H119" s="166">
        <f>'H1 passenger'!G33</f>
        <v>4.193</v>
      </c>
      <c r="K119" s="163">
        <f t="shared" si="0"/>
        <v>1982</v>
      </c>
      <c r="L119" s="167">
        <f>'H1 passenger'!E33</f>
        <v>49.5</v>
      </c>
      <c r="O119" s="167">
        <f>'H1 passenger'!F33</f>
        <v>6.3698999999999995</v>
      </c>
      <c r="P119" s="167">
        <f>'H1 passenger'!G33</f>
        <v>4.193</v>
      </c>
    </row>
    <row r="120" spans="2:16" ht="15">
      <c r="B120" s="163">
        <v>1983</v>
      </c>
      <c r="C120" s="164">
        <f>'H1 passenger'!D34</f>
        <v>680.4</v>
      </c>
      <c r="D120" s="164"/>
      <c r="E120" s="164">
        <f>'H1 passenger'!E34</f>
        <v>55.7</v>
      </c>
      <c r="G120" s="166">
        <f>'H1 passenger'!F34</f>
        <v>6.4828</v>
      </c>
      <c r="H120" s="166">
        <f>'H1 passenger'!G34</f>
        <v>4.511</v>
      </c>
      <c r="K120" s="163">
        <f t="shared" si="0"/>
        <v>1983</v>
      </c>
      <c r="L120" s="167">
        <f>'H1 passenger'!E34</f>
        <v>55.7</v>
      </c>
      <c r="O120" s="167">
        <f>'H1 passenger'!F34</f>
        <v>6.4828</v>
      </c>
      <c r="P120" s="167">
        <f>'H1 passenger'!G34</f>
        <v>4.511</v>
      </c>
    </row>
    <row r="121" spans="2:16" ht="15">
      <c r="B121" s="163">
        <v>1984</v>
      </c>
      <c r="C121" s="164">
        <f>'H1 passenger'!D35</f>
        <v>669.3</v>
      </c>
      <c r="D121" s="164"/>
      <c r="E121" s="164">
        <f>'H1 passenger'!E35</f>
        <v>51.3</v>
      </c>
      <c r="G121" s="166">
        <f>'H1 passenger'!F35</f>
        <v>6.9851</v>
      </c>
      <c r="H121" s="166">
        <f>'H1 passenger'!G35</f>
        <v>4.665</v>
      </c>
      <c r="K121" s="163">
        <f t="shared" si="0"/>
        <v>1984</v>
      </c>
      <c r="L121" s="167">
        <f>'H1 passenger'!E35</f>
        <v>51.3</v>
      </c>
      <c r="O121" s="167">
        <f>'H1 passenger'!F35</f>
        <v>6.9851</v>
      </c>
      <c r="P121" s="167">
        <f>'H1 passenger'!G35</f>
        <v>4.665</v>
      </c>
    </row>
    <row r="122" spans="2:16" ht="15">
      <c r="B122" s="163">
        <v>1985</v>
      </c>
      <c r="C122" s="164">
        <f>'H1 passenger'!D36</f>
        <v>686.763</v>
      </c>
      <c r="D122" s="164"/>
      <c r="E122" s="164">
        <f>'H1 passenger'!E36</f>
        <v>57.1</v>
      </c>
      <c r="G122" s="166">
        <f>'H1 passenger'!F36</f>
        <v>6.9426000000000005</v>
      </c>
      <c r="H122" s="166">
        <f>'H1 passenger'!G36</f>
        <v>4.668</v>
      </c>
      <c r="K122" s="163">
        <f t="shared" si="0"/>
        <v>1985</v>
      </c>
      <c r="L122" s="167">
        <f>'H1 passenger'!E36</f>
        <v>57.1</v>
      </c>
      <c r="O122" s="167">
        <f>'H1 passenger'!F36</f>
        <v>6.9426000000000005</v>
      </c>
      <c r="P122" s="167">
        <f>'H1 passenger'!G36</f>
        <v>4.668</v>
      </c>
    </row>
    <row r="123" spans="2:16" ht="15">
      <c r="B123" s="163">
        <v>1986</v>
      </c>
      <c r="C123" s="164">
        <f>'H1 passenger'!D37</f>
        <v>659.814</v>
      </c>
      <c r="D123" s="164"/>
      <c r="E123" s="164">
        <f>'H1 passenger'!E37</f>
        <v>53.1</v>
      </c>
      <c r="G123" s="166">
        <f>'H1 passenger'!F37</f>
        <v>7.2413</v>
      </c>
      <c r="H123" s="166">
        <f>'H1 passenger'!G37</f>
        <v>4.851</v>
      </c>
      <c r="K123" s="163">
        <f t="shared" si="0"/>
        <v>1986</v>
      </c>
      <c r="L123" s="167">
        <f>'H1 passenger'!E37</f>
        <v>53.1</v>
      </c>
      <c r="O123" s="167">
        <f>'H1 passenger'!F37</f>
        <v>7.2413</v>
      </c>
      <c r="P123" s="167">
        <f>'H1 passenger'!G37</f>
        <v>4.851</v>
      </c>
    </row>
    <row r="124" spans="2:16" ht="15">
      <c r="B124" s="163">
        <v>1987</v>
      </c>
      <c r="C124" s="164">
        <f>'H1 passenger'!D38</f>
        <v>662.106</v>
      </c>
      <c r="D124" s="164"/>
      <c r="E124" s="164">
        <f>'H1 passenger'!E38</f>
        <v>54.1</v>
      </c>
      <c r="G124" s="166">
        <f>'H1 passenger'!F38</f>
        <v>7.8104</v>
      </c>
      <c r="H124" s="166">
        <f>'H1 passenger'!G38</f>
        <v>5.346</v>
      </c>
      <c r="K124" s="163">
        <f t="shared" si="0"/>
        <v>1987</v>
      </c>
      <c r="L124" s="167">
        <f>'H1 passenger'!E38</f>
        <v>54.1</v>
      </c>
      <c r="O124" s="167">
        <f>'H1 passenger'!F38</f>
        <v>7.8104</v>
      </c>
      <c r="P124" s="167">
        <f>'H1 passenger'!G38</f>
        <v>5.346</v>
      </c>
    </row>
    <row r="125" spans="2:16" ht="15">
      <c r="B125" s="163">
        <v>1988</v>
      </c>
      <c r="C125" s="164">
        <f>'H1 passenger'!D39</f>
        <v>662.231</v>
      </c>
      <c r="D125" s="164"/>
      <c r="E125" s="164">
        <f>'H1 passenger'!E39</f>
        <v>54</v>
      </c>
      <c r="G125" s="166">
        <f>'H1 passenger'!F39</f>
        <v>8.507200000000001</v>
      </c>
      <c r="H125" s="166">
        <f>'H1 passenger'!G39</f>
        <v>5.655</v>
      </c>
      <c r="K125" s="163">
        <f t="shared" si="0"/>
        <v>1988</v>
      </c>
      <c r="L125" s="167">
        <f>'H1 passenger'!E39</f>
        <v>54</v>
      </c>
      <c r="O125" s="167">
        <f>'H1 passenger'!F39</f>
        <v>8.507200000000001</v>
      </c>
      <c r="P125" s="167">
        <f>'H1 passenger'!G39</f>
        <v>5.655</v>
      </c>
    </row>
    <row r="126" spans="2:16" ht="15">
      <c r="B126" s="163">
        <v>1989</v>
      </c>
      <c r="C126" s="164">
        <f>'H1 passenger'!D40</f>
        <v>628.103</v>
      </c>
      <c r="D126" s="164"/>
      <c r="E126" s="164">
        <f>'H1 passenger'!E40</f>
        <v>51.8</v>
      </c>
      <c r="G126" s="166">
        <f>'H1 passenger'!F40</f>
        <v>9.2286</v>
      </c>
      <c r="H126" s="166">
        <f>'H1 passenger'!G40</f>
        <v>6.176</v>
      </c>
      <c r="K126" s="163">
        <f t="shared" si="0"/>
        <v>1989</v>
      </c>
      <c r="L126" s="167">
        <f>'H1 passenger'!E40</f>
        <v>51.8</v>
      </c>
      <c r="O126" s="167">
        <f>'H1 passenger'!F40</f>
        <v>9.2286</v>
      </c>
      <c r="P126" s="167">
        <f>'H1 passenger'!G40</f>
        <v>6.176</v>
      </c>
    </row>
    <row r="127" spans="2:16" ht="15">
      <c r="B127" s="163">
        <v>1990</v>
      </c>
      <c r="C127" s="164">
        <f>'H1 passenger'!D41</f>
        <v>599.507</v>
      </c>
      <c r="D127" s="164"/>
      <c r="E127" s="164"/>
      <c r="F127" s="164">
        <f>'H1 passenger'!E41</f>
        <v>52.76</v>
      </c>
      <c r="G127" s="166">
        <f>'H1 passenger'!F41</f>
        <v>9.8614</v>
      </c>
      <c r="H127" s="166">
        <f>'H1 passenger'!G41</f>
        <v>6.543</v>
      </c>
      <c r="K127" s="163">
        <f t="shared" si="0"/>
        <v>1990</v>
      </c>
      <c r="L127" s="167"/>
      <c r="M127" s="167">
        <f>'H1 passenger'!E41</f>
        <v>52.76</v>
      </c>
      <c r="O127" s="167">
        <f>'H1 passenger'!F41</f>
        <v>9.8614</v>
      </c>
      <c r="P127" s="167">
        <f>'H1 passenger'!G41</f>
        <v>6.543</v>
      </c>
    </row>
    <row r="128" spans="2:16" ht="15">
      <c r="B128" s="163">
        <v>1991</v>
      </c>
      <c r="C128" s="164">
        <f>'H1 passenger'!D42</f>
        <v>584.846</v>
      </c>
      <c r="D128" s="164"/>
      <c r="E128" s="164"/>
      <c r="F128" s="164">
        <f>'H1 passenger'!E42</f>
        <v>54.53</v>
      </c>
      <c r="G128" s="166">
        <f>'H1 passenger'!F42</f>
        <v>9.5705</v>
      </c>
      <c r="H128" s="166">
        <f>'H1 passenger'!G42</f>
        <v>6.8</v>
      </c>
      <c r="K128" s="163">
        <f t="shared" si="0"/>
        <v>1991</v>
      </c>
      <c r="L128" s="167"/>
      <c r="M128" s="167">
        <f>'H1 passenger'!E42</f>
        <v>54.53</v>
      </c>
      <c r="O128" s="167">
        <f>'H1 passenger'!F42</f>
        <v>9.5705</v>
      </c>
      <c r="P128" s="167">
        <f>'H1 passenger'!G42</f>
        <v>6.8</v>
      </c>
    </row>
    <row r="129" spans="2:16" ht="15">
      <c r="B129" s="163">
        <v>1992</v>
      </c>
      <c r="C129" s="164">
        <f>'H1 passenger'!D43</f>
        <v>544.585</v>
      </c>
      <c r="D129" s="164"/>
      <c r="F129" s="164">
        <f>'H1 passenger'!E43</f>
        <v>59.31</v>
      </c>
      <c r="G129" s="166">
        <f>'H1 passenger'!F43</f>
        <v>10.3828</v>
      </c>
      <c r="H129" s="166">
        <f>'H1 passenger'!G43</f>
        <v>6.627</v>
      </c>
      <c r="K129" s="163">
        <f t="shared" si="0"/>
        <v>1992</v>
      </c>
      <c r="M129" s="167">
        <f>'H1 passenger'!E43</f>
        <v>59.31</v>
      </c>
      <c r="O129" s="167">
        <f>'H1 passenger'!F43</f>
        <v>10.3828</v>
      </c>
      <c r="P129" s="167">
        <f>'H1 passenger'!G43</f>
        <v>6.627</v>
      </c>
    </row>
    <row r="130" spans="2:16" ht="15">
      <c r="B130" s="163">
        <v>1993</v>
      </c>
      <c r="C130" s="164">
        <f>'H1 passenger'!D44</f>
        <v>537.959</v>
      </c>
      <c r="D130" s="164"/>
      <c r="F130" s="164">
        <f>'H1 passenger'!E44</f>
        <v>59.13</v>
      </c>
      <c r="G130" s="166">
        <f>'H1 passenger'!F44</f>
        <v>11.1208</v>
      </c>
      <c r="H130" s="166">
        <f>'H1 passenger'!G44</f>
        <v>6.632</v>
      </c>
      <c r="K130" s="163">
        <f t="shared" si="0"/>
        <v>1993</v>
      </c>
      <c r="M130" s="167">
        <f>'H1 passenger'!E44</f>
        <v>59.13</v>
      </c>
      <c r="O130" s="167">
        <f>'H1 passenger'!F44</f>
        <v>11.1208</v>
      </c>
      <c r="P130" s="167">
        <f>'H1 passenger'!G44</f>
        <v>6.632</v>
      </c>
    </row>
    <row r="131" spans="2:16" ht="15.75">
      <c r="B131" s="163">
        <v>1994</v>
      </c>
      <c r="C131" s="164">
        <f>'H1 passenger'!D45</f>
        <v>525.758</v>
      </c>
      <c r="D131" s="164"/>
      <c r="F131" s="164">
        <f>'H1 passenger'!E45</f>
        <v>54.38</v>
      </c>
      <c r="G131" s="166">
        <f>'H1 passenger'!F45</f>
        <v>11.787</v>
      </c>
      <c r="H131" s="166">
        <f>'H1 passenger'!G45</f>
        <v>6.649</v>
      </c>
      <c r="K131" s="163">
        <f t="shared" si="0"/>
        <v>1994</v>
      </c>
      <c r="M131" s="167">
        <f>'H1 passenger'!E45</f>
        <v>54.38</v>
      </c>
      <c r="N131" s="301">
        <v>49.24</v>
      </c>
      <c r="O131" s="167">
        <f>'H1 passenger'!F45</f>
        <v>11.787</v>
      </c>
      <c r="P131" s="167">
        <f>'H1 passenger'!G45</f>
        <v>6.649</v>
      </c>
    </row>
    <row r="132" spans="2:17" ht="15.75">
      <c r="B132" s="163">
        <v>1995</v>
      </c>
      <c r="C132" s="164">
        <f>'H1 passenger'!D46</f>
        <v>506</v>
      </c>
      <c r="D132" s="164"/>
      <c r="F132" s="164">
        <f>'H1 passenger'!E46</f>
        <v>56.66</v>
      </c>
      <c r="G132" s="166">
        <f>'H1 passenger'!F46</f>
        <v>12.313</v>
      </c>
      <c r="H132" s="166">
        <f>'H1 passenger'!G46</f>
        <v>6.855</v>
      </c>
      <c r="K132" s="163">
        <f t="shared" si="0"/>
        <v>1995</v>
      </c>
      <c r="M132" s="167">
        <f>'H1 passenger'!E46</f>
        <v>56.66</v>
      </c>
      <c r="N132" s="301">
        <v>50.811</v>
      </c>
      <c r="O132" s="167">
        <f>'H1 passenger'!F46</f>
        <v>12.313</v>
      </c>
      <c r="P132" s="167"/>
      <c r="Q132" s="167">
        <f>'H1 passenger'!G46</f>
        <v>6.855</v>
      </c>
    </row>
    <row r="133" spans="2:18" ht="15.75">
      <c r="B133" s="163">
        <v>1996</v>
      </c>
      <c r="C133" s="164">
        <f>'H1 passenger'!D47</f>
        <v>478</v>
      </c>
      <c r="D133" s="164"/>
      <c r="F133" s="164">
        <f>'H1 passenger'!E47</f>
        <v>57.49</v>
      </c>
      <c r="G133" s="166">
        <f>'H1 passenger'!F47</f>
        <v>13.214</v>
      </c>
      <c r="H133" s="166">
        <f>'H1 passenger'!G47</f>
        <v>5.589</v>
      </c>
      <c r="K133" s="163">
        <f t="shared" si="0"/>
        <v>1996</v>
      </c>
      <c r="M133" s="167">
        <f>'H1 passenger'!E47</f>
        <v>57.49</v>
      </c>
      <c r="N133" s="301">
        <v>52.842</v>
      </c>
      <c r="O133" s="167">
        <f>'H1 passenger'!F47</f>
        <v>13.214</v>
      </c>
      <c r="R133" s="167">
        <f>'H1 passenger'!G47</f>
        <v>5.589</v>
      </c>
    </row>
    <row r="134" spans="2:18" ht="15.75">
      <c r="B134" s="163">
        <v>1997</v>
      </c>
      <c r="C134" s="164">
        <f>'H1 passenger'!D48</f>
        <v>448</v>
      </c>
      <c r="D134" s="164"/>
      <c r="F134" s="164">
        <f>'H1 passenger'!E48</f>
        <v>60.71</v>
      </c>
      <c r="G134" s="166">
        <f>'H1 passenger'!F48</f>
        <v>14.391</v>
      </c>
      <c r="H134" s="166">
        <f>'H1 passenger'!G48</f>
        <v>5.634</v>
      </c>
      <c r="K134" s="163">
        <f t="shared" si="0"/>
        <v>1997</v>
      </c>
      <c r="M134" s="167">
        <f>'H1 passenger'!E48</f>
        <v>60.71</v>
      </c>
      <c r="N134" s="301">
        <v>56.135</v>
      </c>
      <c r="O134" s="167">
        <f>'H1 passenger'!F48</f>
        <v>14.391</v>
      </c>
      <c r="R134" s="167">
        <f>'H1 passenger'!G48</f>
        <v>5.634</v>
      </c>
    </row>
    <row r="135" spans="2:18" ht="15.75">
      <c r="B135" s="163">
        <v>1998</v>
      </c>
      <c r="C135" s="164">
        <f>'H1 passenger'!D49</f>
        <v>424</v>
      </c>
      <c r="D135" s="164"/>
      <c r="F135" s="164">
        <f>'H1 passenger'!E49</f>
        <v>62.46</v>
      </c>
      <c r="G135" s="166">
        <f>'H1 passenger'!F49</f>
        <v>15.193</v>
      </c>
      <c r="H135" s="166">
        <f>'H1 passenger'!G49</f>
        <v>5.331</v>
      </c>
      <c r="K135" s="163">
        <f t="shared" si="0"/>
        <v>1998</v>
      </c>
      <c r="M135" s="167">
        <f>'H1 passenger'!E49</f>
        <v>62.46</v>
      </c>
      <c r="N135" s="301">
        <v>58.311</v>
      </c>
      <c r="O135" s="167">
        <f>'H1 passenger'!F49</f>
        <v>15.193</v>
      </c>
      <c r="R135" s="167">
        <f>'H1 passenger'!G49</f>
        <v>5.331</v>
      </c>
    </row>
    <row r="136" spans="2:18" ht="15.75">
      <c r="B136" s="163">
        <v>1999</v>
      </c>
      <c r="C136" s="164"/>
      <c r="D136" s="164">
        <f>'H1 passenger'!D50</f>
        <v>455</v>
      </c>
      <c r="F136" s="164">
        <f>'H1 passenger'!E50</f>
        <v>64.88</v>
      </c>
      <c r="G136" s="166">
        <f>'H1 passenger'!F50</f>
        <v>15.941</v>
      </c>
      <c r="H136" s="166">
        <f>'H1 passenger'!G50</f>
        <v>5.327</v>
      </c>
      <c r="K136" s="163">
        <f t="shared" si="0"/>
        <v>1999</v>
      </c>
      <c r="M136" s="167">
        <f>'H1 passenger'!E50</f>
        <v>64.88</v>
      </c>
      <c r="N136" s="301">
        <v>61.721</v>
      </c>
      <c r="O136" s="167">
        <f>'H1 passenger'!F50</f>
        <v>15.941</v>
      </c>
      <c r="R136" s="167">
        <f>'H1 passenger'!G50</f>
        <v>5.327</v>
      </c>
    </row>
    <row r="137" spans="2:18" ht="15.75">
      <c r="B137" s="163">
        <v>2000</v>
      </c>
      <c r="C137" s="164"/>
      <c r="D137" s="164">
        <f>'H1 passenger'!D51</f>
        <v>458</v>
      </c>
      <c r="F137" s="164">
        <f>'H1 passenger'!E51</f>
        <v>64.79</v>
      </c>
      <c r="G137" s="166">
        <f>'H1 passenger'!F51</f>
        <v>16.787</v>
      </c>
      <c r="H137" s="166">
        <f>'H1 passenger'!G51</f>
        <v>5.294</v>
      </c>
      <c r="K137" s="163">
        <f t="shared" si="0"/>
        <v>2000</v>
      </c>
      <c r="M137" s="167">
        <f>'H1 passenger'!E51</f>
        <v>64.79</v>
      </c>
      <c r="N137" s="301">
        <v>63.15800000000001</v>
      </c>
      <c r="O137" s="167">
        <f>'H1 passenger'!F51</f>
        <v>16.787</v>
      </c>
      <c r="R137" s="167">
        <f>'H1 passenger'!G51</f>
        <v>5.294</v>
      </c>
    </row>
    <row r="138" spans="2:18" ht="15.75">
      <c r="B138" s="163">
        <v>2001</v>
      </c>
      <c r="C138" s="164"/>
      <c r="D138" s="164">
        <f>'H1 passenger'!D52</f>
        <v>466</v>
      </c>
      <c r="F138" s="164">
        <f>'H1 passenger'!E52</f>
        <v>64.57</v>
      </c>
      <c r="G138" s="166">
        <f>'H1 passenger'!F52</f>
        <v>18.081</v>
      </c>
      <c r="H138" s="166">
        <f>'H1 passenger'!G52</f>
        <v>5.304</v>
      </c>
      <c r="K138" s="163">
        <f t="shared" si="0"/>
        <v>2001</v>
      </c>
      <c r="M138" s="167">
        <f>'H1 passenger'!E52</f>
        <v>64.57</v>
      </c>
      <c r="N138" s="301">
        <v>60.746182</v>
      </c>
      <c r="O138" s="167">
        <f>'H1 passenger'!F52</f>
        <v>18.081</v>
      </c>
      <c r="R138" s="167">
        <f>'H1 passenger'!G52</f>
        <v>5.304</v>
      </c>
    </row>
    <row r="139" spans="2:18" ht="15.75">
      <c r="B139" s="163">
        <v>2002</v>
      </c>
      <c r="C139" s="164"/>
      <c r="D139" s="164">
        <f>'H1 passenger'!D53</f>
        <v>471</v>
      </c>
      <c r="F139" s="164">
        <f>'H1 passenger'!E53</f>
        <v>61.36</v>
      </c>
      <c r="G139" s="166">
        <f>'H1 passenger'!F53</f>
        <v>19.783</v>
      </c>
      <c r="H139" s="166">
        <f>'H1 passenger'!G53</f>
        <v>5.365</v>
      </c>
      <c r="K139" s="163">
        <f t="shared" si="0"/>
        <v>2002</v>
      </c>
      <c r="M139" s="167">
        <f>'H1 passenger'!E53</f>
        <v>61.36</v>
      </c>
      <c r="N139" s="301">
        <v>57.38</v>
      </c>
      <c r="O139" s="167">
        <f>'H1 passenger'!F53</f>
        <v>19.783</v>
      </c>
      <c r="R139" s="167">
        <f>'H1 passenger'!G53</f>
        <v>5.365</v>
      </c>
    </row>
    <row r="140" spans="2:18" ht="15.75">
      <c r="B140" s="163">
        <v>2003</v>
      </c>
      <c r="C140" s="164"/>
      <c r="D140" s="164">
        <f>'H1 passenger'!D54</f>
        <v>478</v>
      </c>
      <c r="F140" s="164">
        <f>'H1 passenger'!E54</f>
        <v>66.05</v>
      </c>
      <c r="G140" s="166">
        <f>'H1 passenger'!F54</f>
        <v>21.084</v>
      </c>
      <c r="H140" s="166">
        <f>'H1 passenger'!G54</f>
        <v>5.721</v>
      </c>
      <c r="K140" s="163">
        <f t="shared" si="0"/>
        <v>2003</v>
      </c>
      <c r="M140" s="167">
        <f>'H1 passenger'!E54</f>
        <v>66.05</v>
      </c>
      <c r="N140" s="301">
        <v>62.32</v>
      </c>
      <c r="O140" s="167">
        <f>'H1 passenger'!F54</f>
        <v>21.084</v>
      </c>
      <c r="R140" s="167">
        <f>'H1 passenger'!G54</f>
        <v>5.721</v>
      </c>
    </row>
    <row r="141" spans="2:18" ht="15.75">
      <c r="B141" s="163">
        <v>2004</v>
      </c>
      <c r="C141" s="164"/>
      <c r="D141" s="164">
        <f>'H1 passenger'!D55</f>
        <v>479</v>
      </c>
      <c r="F141" s="164">
        <f>'H1 passenger'!E55</f>
        <v>72.92</v>
      </c>
      <c r="G141" s="166">
        <f>'H1 passenger'!F55</f>
        <v>22.554746</v>
      </c>
      <c r="H141" s="166">
        <f>'H1 passenger'!G55</f>
        <v>5.921</v>
      </c>
      <c r="K141" s="163">
        <f t="shared" si="0"/>
        <v>2004</v>
      </c>
      <c r="M141" s="167">
        <f>'H1 passenger'!E55</f>
        <v>72.92</v>
      </c>
      <c r="N141" s="301">
        <v>68.74</v>
      </c>
      <c r="O141" s="167">
        <f>'H1 passenger'!F55</f>
        <v>22.554746</v>
      </c>
      <c r="R141" s="167">
        <f>'H1 passenger'!G55</f>
        <v>5.921</v>
      </c>
    </row>
    <row r="142" spans="2:18" ht="15.75">
      <c r="B142" s="163">
        <v>2005</v>
      </c>
      <c r="C142" s="164"/>
      <c r="D142" s="164">
        <f>'H1 passenger'!D56</f>
        <v>477</v>
      </c>
      <c r="F142" s="164">
        <f>'H1 passenger'!E56</f>
        <v>78.1</v>
      </c>
      <c r="G142" s="166">
        <f>'H1 passenger'!F56</f>
        <v>23.795</v>
      </c>
      <c r="H142" s="166">
        <f>'H1 passenger'!G56</f>
        <v>5.971</v>
      </c>
      <c r="K142" s="163">
        <f>B142</f>
        <v>2005</v>
      </c>
      <c r="M142" s="167">
        <f>'H1 passenger'!E56</f>
        <v>78.1</v>
      </c>
      <c r="N142" s="301">
        <v>75.13</v>
      </c>
      <c r="O142" s="167">
        <f>'H1 passenger'!F56</f>
        <v>23.795</v>
      </c>
      <c r="R142" s="167">
        <f>'H1 passenger'!G56</f>
        <v>5.971</v>
      </c>
    </row>
    <row r="143" spans="2:18" ht="15.75">
      <c r="B143" s="163">
        <v>2006</v>
      </c>
      <c r="D143" s="164">
        <f>'H1 passenger'!D57</f>
        <v>482</v>
      </c>
      <c r="G143" s="166">
        <f>'H1 passenger'!F57</f>
        <v>24.44</v>
      </c>
      <c r="H143" s="166">
        <f>'H1 passenger'!G57</f>
        <v>6.02</v>
      </c>
      <c r="K143" s="163">
        <f t="shared" si="0"/>
        <v>2006</v>
      </c>
      <c r="N143" s="351">
        <v>77.289</v>
      </c>
      <c r="O143" s="167">
        <f>'H1 passenger'!F57</f>
        <v>24.44</v>
      </c>
      <c r="R143" s="167">
        <f>'H1 passenger'!G57</f>
        <v>6.02</v>
      </c>
    </row>
    <row r="144" spans="2:18" ht="15.75">
      <c r="B144" s="163">
        <v>2007</v>
      </c>
      <c r="D144" s="164"/>
      <c r="G144" s="166">
        <f>'H1 passenger'!F58</f>
        <v>25.13</v>
      </c>
      <c r="H144" s="166">
        <f>'H1 passenger'!G58</f>
        <v>6.012</v>
      </c>
      <c r="K144" s="163">
        <f>B144</f>
        <v>2007</v>
      </c>
      <c r="N144" s="351">
        <v>81.343</v>
      </c>
      <c r="O144" s="167">
        <f>'H1 passenger'!F58</f>
        <v>25.13</v>
      </c>
      <c r="R144" s="167">
        <f>'H1 passenger'!G58</f>
        <v>6.012</v>
      </c>
    </row>
  </sheetData>
  <printOptions/>
  <pageMargins left="0.7480314960629921" right="0.7480314960629921" top="0.7480314960629921" bottom="0.7086614173228347" header="0.5118110236220472" footer="0.5118110236220472"/>
  <pageSetup fitToHeight="1" fitToWidth="1" horizontalDpi="600" verticalDpi="600" orientation="portrait" paperSize="9" scale="4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78"/>
  <sheetViews>
    <sheetView zoomScale="75" zoomScaleNormal="75" workbookViewId="0" topLeftCell="A1">
      <selection activeCell="A1" sqref="A1"/>
    </sheetView>
  </sheetViews>
  <sheetFormatPr defaultColWidth="8.88671875" defaultRowHeight="15"/>
  <cols>
    <col min="1" max="1" width="17.4453125" style="0" customWidth="1"/>
    <col min="5" max="5" width="9.4453125" style="0" customWidth="1"/>
    <col min="7" max="7" width="7.5546875" style="0" customWidth="1"/>
  </cols>
  <sheetData>
    <row r="1" ht="6.75" customHeight="1">
      <c r="A1" t="s">
        <v>56</v>
      </c>
    </row>
    <row r="2" ht="18">
      <c r="A2" s="63" t="s">
        <v>409</v>
      </c>
    </row>
    <row r="16" ht="6.75" customHeight="1"/>
    <row r="17" ht="16.5">
      <c r="A17" s="295" t="s">
        <v>410</v>
      </c>
    </row>
    <row r="35" ht="5.25" customHeight="1"/>
    <row r="36" ht="18">
      <c r="A36" s="63" t="s">
        <v>411</v>
      </c>
    </row>
    <row r="53" ht="3.75" customHeight="1">
      <c r="A53" s="64"/>
    </row>
    <row r="54" ht="30" customHeight="1">
      <c r="A54" s="64"/>
    </row>
    <row r="56" ht="15">
      <c r="A56" t="s">
        <v>52</v>
      </c>
    </row>
    <row r="57" spans="2:12" ht="15">
      <c r="B57">
        <v>1997</v>
      </c>
      <c r="C57">
        <v>1998</v>
      </c>
      <c r="D57">
        <v>1999</v>
      </c>
      <c r="E57">
        <v>2000</v>
      </c>
      <c r="F57">
        <v>2001</v>
      </c>
      <c r="G57">
        <v>2002</v>
      </c>
      <c r="H57">
        <v>2003</v>
      </c>
      <c r="I57">
        <v>2004</v>
      </c>
      <c r="J57">
        <v>2005</v>
      </c>
      <c r="K57">
        <v>2006</v>
      </c>
      <c r="L57">
        <v>2007</v>
      </c>
    </row>
    <row r="58" spans="1:12" ht="15">
      <c r="A58" t="s">
        <v>29</v>
      </c>
      <c r="B58" s="67">
        <f>'Table SGB3 comp rel. to pop.'!D6</f>
        <v>39.788800276983245</v>
      </c>
      <c r="C58" s="67">
        <f>'Table SGB3 comp rel. to pop.'!E6</f>
        <v>40.830636567941745</v>
      </c>
      <c r="D58" s="67">
        <f>'Table SGB3 comp rel. to pop.'!F6</f>
        <v>42.0153984167825</v>
      </c>
      <c r="E58" s="67">
        <f>'Table SGB3 comp rel. to pop.'!G6</f>
        <v>43.21599702939399</v>
      </c>
      <c r="F58" s="67">
        <f>'Table SGB3 comp rel. to pop.'!H6</f>
        <v>44.66648236641523</v>
      </c>
      <c r="G58" s="67">
        <f>'Table SGB3 comp rel. to pop.'!I6</f>
        <v>46.09480098124555</v>
      </c>
      <c r="H58" s="67">
        <f>'Table SGB3 comp rel. to pop.'!J6</f>
        <v>47.119073041483766</v>
      </c>
      <c r="I58" s="67">
        <f>'Table SGB3 comp rel. to pop.'!K6</f>
        <v>48.20415879017013</v>
      </c>
      <c r="J58" s="67">
        <f>'Table SGB3 comp rel. to pop.'!L6</f>
        <v>49.68465886786527</v>
      </c>
      <c r="K58" s="67">
        <f>'Table SGB3 comp rel. to pop.'!M6</f>
        <v>50.54828118587426</v>
      </c>
      <c r="L58" s="67">
        <f>'Table SGB3 comp rel. to pop.'!N6</f>
        <v>51.475448077446444</v>
      </c>
    </row>
    <row r="59" spans="1:12" ht="15">
      <c r="A59" t="s">
        <v>30</v>
      </c>
      <c r="B59" s="67">
        <f>'Table SGB3 comp rel. to pop.'!D7</f>
        <v>47.649464999000166</v>
      </c>
      <c r="C59" s="67">
        <f>'Table SGB3 comp rel. to pop.'!E7</f>
        <v>48.517184946177075</v>
      </c>
      <c r="D59" s="67">
        <f>'Table SGB3 comp rel. to pop.'!F7</f>
        <v>49.809535765926086</v>
      </c>
      <c r="E59" s="67">
        <f>'Table SGB3 comp rel. to pop.'!G7</f>
        <v>50.583288435369866</v>
      </c>
      <c r="F59" s="67">
        <f>'Table SGB3 comp rel. to pop.'!H7</f>
        <v>51.85819232874611</v>
      </c>
      <c r="G59" s="67">
        <f>'Table SGB3 comp rel. to pop.'!I7</f>
        <v>53.112311585738915</v>
      </c>
      <c r="H59" s="67">
        <f>'Table SGB3 comp rel. to pop.'!J7</f>
        <v>53.943658806833405</v>
      </c>
      <c r="I59" s="67">
        <f>'Table SGB3 comp rel. to pop.'!K7</f>
        <v>55.49973677238209</v>
      </c>
      <c r="J59" s="67">
        <f>'Table SGB3 comp rel. to pop.'!L7</f>
        <v>56.248514578926944</v>
      </c>
      <c r="K59" s="67">
        <f>'Table SGB3 comp rel. to pop.'!M7</f>
        <v>56.70592753591171</v>
      </c>
      <c r="L59" s="67">
        <f>'Table SGB3 comp rel. to pop.'!N7</f>
        <v>57.70486543621709</v>
      </c>
    </row>
    <row r="62" ht="15">
      <c r="A62" t="s">
        <v>53</v>
      </c>
    </row>
    <row r="63" spans="2:12" ht="15">
      <c r="B63">
        <v>1997</v>
      </c>
      <c r="C63">
        <v>1998</v>
      </c>
      <c r="D63">
        <v>1999</v>
      </c>
      <c r="E63">
        <v>2000</v>
      </c>
      <c r="F63">
        <v>2001</v>
      </c>
      <c r="G63">
        <v>2002</v>
      </c>
      <c r="H63">
        <v>2003</v>
      </c>
      <c r="I63">
        <v>2004</v>
      </c>
      <c r="J63">
        <v>2005</v>
      </c>
      <c r="K63">
        <v>2006</v>
      </c>
      <c r="L63">
        <v>2007</v>
      </c>
    </row>
    <row r="64" spans="1:12" ht="15">
      <c r="A64" t="s">
        <v>74</v>
      </c>
      <c r="B64" s="67">
        <f>'Table SGB3 comp rel. to pop.'!D29</f>
        <v>88.22054003863602</v>
      </c>
      <c r="C64" s="67">
        <f>'Table SGB3 comp rel. to pop.'!E29</f>
        <v>83.47294797983876</v>
      </c>
      <c r="D64" s="67">
        <f>'Table SGB3 comp rel. to pop.'!F29</f>
        <v>89.66649907826378</v>
      </c>
      <c r="E64" s="67">
        <f>'Table SGB3 comp rel. to pop.'!G29</f>
        <v>90.45120029074016</v>
      </c>
      <c r="F64" s="67">
        <f>'Table SGB3 comp rel. to pop.'!H29</f>
        <v>91.98866553453655</v>
      </c>
      <c r="G64" s="67">
        <f>'Table SGB3 comp rel. to pop.'!I29</f>
        <v>93.12732452322545</v>
      </c>
      <c r="H64" s="67">
        <f>'Table SGB3 comp rel. to pop.'!J29</f>
        <v>94.43231700083047</v>
      </c>
      <c r="I64" s="67">
        <f>'Table SGB3 comp rel. to pop.'!K29</f>
        <v>94.29544738500316</v>
      </c>
      <c r="J64" s="67">
        <f>'Table SGB3 comp rel. to pop.'!L29</f>
        <v>93.59386040668917</v>
      </c>
      <c r="K64" s="67">
        <f>'Table SGB3 comp rel. to pop.'!M29</f>
        <v>94.19765873868944</v>
      </c>
      <c r="L64" s="67" t="str">
        <f>'Table SGB3 comp rel. to pop.'!N29</f>
        <v>..</v>
      </c>
    </row>
    <row r="65" spans="1:12" ht="15">
      <c r="A65" t="s">
        <v>73</v>
      </c>
      <c r="B65" s="67">
        <f>'Table SGB3 comp rel. to pop.'!D30</f>
        <v>78.2557759122009</v>
      </c>
      <c r="C65" s="67">
        <f>'Table SGB3 comp rel. to pop.'!E30</f>
        <v>76.63946347442453</v>
      </c>
      <c r="D65" s="67">
        <f>'Table SGB3 comp rel. to pop.'!F30</f>
        <v>76.83535269024695</v>
      </c>
      <c r="E65" s="67">
        <f>'Table SGB3 comp rel. to pop.'!G30</f>
        <v>77.36803061953589</v>
      </c>
      <c r="F65" s="67">
        <f>'Table SGB3 comp rel. to pop.'!H30</f>
        <v>77.66438525719028</v>
      </c>
      <c r="G65" s="67">
        <f>'Table SGB3 comp rel. to pop.'!I30</f>
        <v>79.08532176428055</v>
      </c>
      <c r="H65" s="67">
        <f>'Table SGB3 comp rel. to pop.'!J30</f>
        <v>80.91462392244918</v>
      </c>
      <c r="I65" s="67">
        <f>'Table SGB3 comp rel. to pop.'!K30</f>
        <v>81.4973350354239</v>
      </c>
      <c r="J65" s="67">
        <f>'Table SGB3 comp rel. to pop.'!L30</f>
        <v>81.91830055860382</v>
      </c>
      <c r="K65" s="67">
        <f>'Table SGB3 comp rel. to pop.'!M30</f>
        <v>84.49215490681563</v>
      </c>
      <c r="L65" s="67" t="str">
        <f>'Table SGB3 comp rel. to pop.'!N30</f>
        <v>..</v>
      </c>
    </row>
    <row r="66" spans="1:12" ht="15">
      <c r="A66" t="s">
        <v>75</v>
      </c>
      <c r="B66" s="67">
        <f>'Table SGB3 comp rel. to pop.'!D33</f>
        <v>11.942935156806351</v>
      </c>
      <c r="C66" s="67">
        <f>'Table SGB3 comp rel. to pop.'!E33</f>
        <v>12.302371249559293</v>
      </c>
      <c r="D66" s="67">
        <f>'Table SGB3 comp rel. to pop.'!F33</f>
        <v>12.79192421060933</v>
      </c>
      <c r="E66" s="67">
        <f>'Table SGB3 comp rel. to pop.'!G33</f>
        <v>12.79691246587951</v>
      </c>
      <c r="F66" s="67">
        <f>'Table SGB3 comp rel. to pop.'!H33</f>
        <v>12.75028632360491</v>
      </c>
      <c r="G66" s="67">
        <f>'Table SGB3 comp rel. to pop.'!I33</f>
        <v>12.138957030940889</v>
      </c>
      <c r="H66" s="67">
        <f>'Table SGB3 comp rel. to pop.'!J33</f>
        <v>13.060070391900977</v>
      </c>
      <c r="I66" s="67">
        <f>'Table SGB3 comp rel. to pop.'!K33</f>
        <v>14.3588531821046</v>
      </c>
      <c r="J66" s="67">
        <f>'Table SGB3 comp rel. to pop.'!L33</f>
        <v>15.329355421213787</v>
      </c>
      <c r="K66" s="67" t="str">
        <f>'Table SGB3 comp rel. to pop.'!M33</f>
        <v>..</v>
      </c>
      <c r="L66" s="67" t="str">
        <f>'Table SGB3 comp rel. to pop.'!N33</f>
        <v>..</v>
      </c>
    </row>
    <row r="67" spans="1:12" ht="15">
      <c r="A67" t="s">
        <v>76</v>
      </c>
      <c r="B67" s="67">
        <f>'Table SGB3 comp rel. to pop.'!D34</f>
        <v>14.944556754339045</v>
      </c>
      <c r="C67" s="67">
        <f>'Table SGB3 comp rel. to pop.'!E34</f>
        <v>15.715494579123375</v>
      </c>
      <c r="D67" s="67">
        <f>'Table SGB3 comp rel. to pop.'!F34</f>
        <v>16.346826634967986</v>
      </c>
      <c r="E67" s="67">
        <f>'Table SGB3 comp rel. to pop.'!G34</f>
        <v>16.751403914682317</v>
      </c>
      <c r="F67" s="67">
        <f>'Table SGB3 comp rel. to pop.'!H34</f>
        <v>16.735759786061205</v>
      </c>
      <c r="G67" s="67">
        <f>'Table SGB3 comp rel. to pop.'!I34</f>
        <v>16.964236053173146</v>
      </c>
      <c r="H67" s="67">
        <f>'Table SGB3 comp rel. to pop.'!J34</f>
        <v>17.493185090689717</v>
      </c>
      <c r="I67" s="67">
        <f>'Table SGB3 comp rel. to pop.'!K34</f>
        <v>17.978618347481103</v>
      </c>
      <c r="J67" s="67">
        <f>'Table SGB3 comp rel. to pop.'!L34</f>
        <v>18.500438573243443</v>
      </c>
      <c r="K67" s="67">
        <f>'Table SGB3 comp rel. to pop.'!M34</f>
        <v>19.559627976215765</v>
      </c>
      <c r="L67" s="67">
        <f>'Table SGB3 comp rel. to pop.'!N34</f>
        <v>20.93610918044989</v>
      </c>
    </row>
    <row r="68" spans="1:12" ht="15">
      <c r="A68" t="s">
        <v>54</v>
      </c>
      <c r="B68" s="67">
        <f>'Table SGB3 comp rel. to pop.'!D37</f>
        <v>2.831012680639107</v>
      </c>
      <c r="C68" s="67">
        <f>'Table SGB3 comp rel. to pop.'!E37</f>
        <v>2.9924740056765025</v>
      </c>
      <c r="D68" s="67">
        <f>'Table SGB3 comp rel. to pop.'!F37</f>
        <v>3.142972623941482</v>
      </c>
      <c r="E68" s="67">
        <f>'Table SGB3 comp rel. to pop.'!G37</f>
        <v>3.3156624411902964</v>
      </c>
      <c r="F68" s="67">
        <f>'Table SGB3 comp rel. to pop.'!H37</f>
        <v>3.5703566209865327</v>
      </c>
      <c r="G68" s="67">
        <f>'Table SGB3 comp rel. to pop.'!I37</f>
        <v>3.9137057846007757</v>
      </c>
      <c r="H68" s="67">
        <f>'Table SGB3 comp rel. to pop.'!J37</f>
        <v>4.168940562344288</v>
      </c>
      <c r="I68" s="67">
        <f>'Table SGB3 comp rel. to pop.'!K37</f>
        <v>4.441359483301827</v>
      </c>
      <c r="J68" s="67">
        <f>'Table SGB3 comp rel. to pop.'!L37</f>
        <v>4.670448300227683</v>
      </c>
      <c r="K68" s="67">
        <f>'Table SGB3 comp rel. to pop.'!M37</f>
        <v>4.775743125720651</v>
      </c>
      <c r="L68" s="67">
        <f>'Table SGB3 comp rel. to pop.'!N37</f>
        <v>4.8855021188911785</v>
      </c>
    </row>
    <row r="69" spans="1:12" ht="15">
      <c r="A69" t="s">
        <v>55</v>
      </c>
      <c r="B69" s="67">
        <f>'Table SGB3 comp rel. to pop.'!D38</f>
        <v>2.517136906561596</v>
      </c>
      <c r="C69" s="67">
        <f>'Table SGB3 comp rel. to pop.'!E38</f>
        <v>2.7191658359007547</v>
      </c>
      <c r="D69" s="67">
        <f>'Table SGB3 comp rel. to pop.'!F38</f>
        <v>2.872153881408971</v>
      </c>
      <c r="E69" s="67">
        <f>'Table SGB3 comp rel. to pop.'!G38</f>
        <v>3.0586229447475812</v>
      </c>
      <c r="F69" s="67">
        <f>'Table SGB3 comp rel. to pop.'!H38</f>
        <v>3.06902985848679</v>
      </c>
      <c r="G69" s="67">
        <f>'Table SGB3 comp rel. to pop.'!I38</f>
        <v>3.1876039485160765</v>
      </c>
      <c r="H69" s="67">
        <f>'Table SGB3 comp rel. to pop.'!J38</f>
        <v>3.3583079501224105</v>
      </c>
      <c r="I69" s="67">
        <f>'Table SGB3 comp rel. to pop.'!K38</f>
        <v>3.604955685952706</v>
      </c>
      <c r="J69" s="67">
        <f>'Table SGB3 comp rel. to pop.'!L38</f>
        <v>3.814150077798186</v>
      </c>
      <c r="K69" s="67">
        <f>'Table SGB3 comp rel. to pop.'!M38</f>
        <v>3.881985168508912</v>
      </c>
      <c r="L69" s="67">
        <f>'Table SGB3 comp rel. to pop.'!N38</f>
        <v>3.973142886380479</v>
      </c>
    </row>
    <row r="73" ht="15">
      <c r="A73" t="s">
        <v>53</v>
      </c>
    </row>
    <row r="74" spans="2:12" ht="15">
      <c r="B74">
        <v>1997</v>
      </c>
      <c r="C74">
        <v>1998</v>
      </c>
      <c r="D74">
        <v>1999</v>
      </c>
      <c r="E74">
        <v>2000</v>
      </c>
      <c r="F74">
        <v>2001</v>
      </c>
      <c r="G74">
        <v>2002</v>
      </c>
      <c r="H74">
        <v>2003</v>
      </c>
      <c r="I74">
        <v>2004</v>
      </c>
      <c r="J74">
        <v>2005</v>
      </c>
      <c r="K74">
        <v>2006</v>
      </c>
      <c r="L74">
        <v>2007</v>
      </c>
    </row>
    <row r="75" spans="1:12" ht="15">
      <c r="A75" t="s">
        <v>75</v>
      </c>
      <c r="B75" s="67">
        <f aca="true" t="shared" si="0" ref="B75:J75">B66</f>
        <v>11.942935156806351</v>
      </c>
      <c r="C75" s="67">
        <f t="shared" si="0"/>
        <v>12.302371249559293</v>
      </c>
      <c r="D75" s="67">
        <f t="shared" si="0"/>
        <v>12.79192421060933</v>
      </c>
      <c r="E75" s="67">
        <f t="shared" si="0"/>
        <v>12.79691246587951</v>
      </c>
      <c r="F75" s="67">
        <f t="shared" si="0"/>
        <v>12.75028632360491</v>
      </c>
      <c r="G75" s="67">
        <f t="shared" si="0"/>
        <v>12.138957030940889</v>
      </c>
      <c r="H75" s="67">
        <f t="shared" si="0"/>
        <v>13.060070391900977</v>
      </c>
      <c r="I75" s="67">
        <f t="shared" si="0"/>
        <v>14.3588531821046</v>
      </c>
      <c r="J75" s="67">
        <f t="shared" si="0"/>
        <v>15.329355421213787</v>
      </c>
      <c r="K75" s="67" t="str">
        <f aca="true" t="shared" si="1" ref="K75:L78">K66</f>
        <v>..</v>
      </c>
      <c r="L75" s="67" t="str">
        <f t="shared" si="1"/>
        <v>..</v>
      </c>
    </row>
    <row r="76" spans="1:12" ht="15">
      <c r="A76" t="s">
        <v>76</v>
      </c>
      <c r="B76" s="67">
        <f aca="true" t="shared" si="2" ref="B76:J76">B67</f>
        <v>14.944556754339045</v>
      </c>
      <c r="C76" s="67">
        <f t="shared" si="2"/>
        <v>15.715494579123375</v>
      </c>
      <c r="D76" s="67">
        <f t="shared" si="2"/>
        <v>16.346826634967986</v>
      </c>
      <c r="E76" s="67">
        <f t="shared" si="2"/>
        <v>16.751403914682317</v>
      </c>
      <c r="F76" s="67">
        <f t="shared" si="2"/>
        <v>16.735759786061205</v>
      </c>
      <c r="G76" s="67">
        <f t="shared" si="2"/>
        <v>16.964236053173146</v>
      </c>
      <c r="H76" s="67">
        <f t="shared" si="2"/>
        <v>17.493185090689717</v>
      </c>
      <c r="I76" s="67">
        <f t="shared" si="2"/>
        <v>17.978618347481103</v>
      </c>
      <c r="J76" s="67">
        <f t="shared" si="2"/>
        <v>18.500438573243443</v>
      </c>
      <c r="K76" s="67">
        <f t="shared" si="1"/>
        <v>19.559627976215765</v>
      </c>
      <c r="L76" s="67">
        <f t="shared" si="1"/>
        <v>20.93610918044989</v>
      </c>
    </row>
    <row r="77" spans="1:12" ht="15">
      <c r="A77" t="s">
        <v>77</v>
      </c>
      <c r="B77" s="67">
        <f aca="true" t="shared" si="3" ref="B77:J77">B68</f>
        <v>2.831012680639107</v>
      </c>
      <c r="C77" s="67">
        <f t="shared" si="3"/>
        <v>2.9924740056765025</v>
      </c>
      <c r="D77" s="67">
        <f t="shared" si="3"/>
        <v>3.142972623941482</v>
      </c>
      <c r="E77" s="67">
        <f t="shared" si="3"/>
        <v>3.3156624411902964</v>
      </c>
      <c r="F77" s="67">
        <f t="shared" si="3"/>
        <v>3.5703566209865327</v>
      </c>
      <c r="G77" s="67">
        <f t="shared" si="3"/>
        <v>3.9137057846007757</v>
      </c>
      <c r="H77" s="67">
        <f t="shared" si="3"/>
        <v>4.168940562344288</v>
      </c>
      <c r="I77" s="67">
        <f t="shared" si="3"/>
        <v>4.441359483301827</v>
      </c>
      <c r="J77" s="67">
        <f t="shared" si="3"/>
        <v>4.670448300227683</v>
      </c>
      <c r="K77" s="67">
        <f t="shared" si="1"/>
        <v>4.775743125720651</v>
      </c>
      <c r="L77" s="67">
        <f t="shared" si="1"/>
        <v>4.8855021188911785</v>
      </c>
    </row>
    <row r="78" spans="1:12" ht="15">
      <c r="A78" t="s">
        <v>78</v>
      </c>
      <c r="B78" s="67">
        <f aca="true" t="shared" si="4" ref="B78:J78">B69</f>
        <v>2.517136906561596</v>
      </c>
      <c r="C78" s="67">
        <f t="shared" si="4"/>
        <v>2.7191658359007547</v>
      </c>
      <c r="D78" s="67">
        <f t="shared" si="4"/>
        <v>2.872153881408971</v>
      </c>
      <c r="E78" s="67">
        <f t="shared" si="4"/>
        <v>3.0586229447475812</v>
      </c>
      <c r="F78" s="67">
        <f t="shared" si="4"/>
        <v>3.06902985848679</v>
      </c>
      <c r="G78" s="67">
        <f t="shared" si="4"/>
        <v>3.1876039485160765</v>
      </c>
      <c r="H78" s="67">
        <f t="shared" si="4"/>
        <v>3.3583079501224105</v>
      </c>
      <c r="I78" s="67">
        <f t="shared" si="4"/>
        <v>3.604955685952706</v>
      </c>
      <c r="J78" s="67">
        <f t="shared" si="4"/>
        <v>3.814150077798186</v>
      </c>
      <c r="K78" s="67">
        <f t="shared" si="1"/>
        <v>3.881985168508912</v>
      </c>
      <c r="L78" s="67">
        <f t="shared" si="1"/>
        <v>3.973142886380479</v>
      </c>
    </row>
  </sheetData>
  <printOptions/>
  <pageMargins left="0.7480314960629921" right="0.7480314960629921" top="0.75" bottom="0.66" header="0.5118110236220472" footer="0.5118110236220472"/>
  <pageSetup fitToHeight="1" fitToWidth="1" horizontalDpi="96" verticalDpi="96" orientation="portrait" paperSize="9" scale="93"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2:O91"/>
  <sheetViews>
    <sheetView zoomScale="50" zoomScaleNormal="50" workbookViewId="0" topLeftCell="A1">
      <selection activeCell="A1" sqref="A1"/>
    </sheetView>
  </sheetViews>
  <sheetFormatPr defaultColWidth="8.88671875" defaultRowHeight="15"/>
  <cols>
    <col min="5" max="5" width="11.10546875" style="0" customWidth="1"/>
    <col min="16" max="16" width="6.88671875" style="0" customWidth="1"/>
    <col min="17" max="17" width="1.33203125" style="0" customWidth="1"/>
    <col min="18" max="18" width="35.77734375" style="0" customWidth="1"/>
  </cols>
  <sheetData>
    <row r="2" ht="35.25">
      <c r="A2" s="190" t="s">
        <v>412</v>
      </c>
    </row>
    <row r="16" ht="124.5" customHeight="1"/>
    <row r="17" ht="66" customHeight="1"/>
    <row r="18" ht="19.5" customHeight="1"/>
    <row r="19" ht="28.5" customHeight="1"/>
    <row r="20" ht="66" customHeight="1"/>
    <row r="21" ht="66" customHeight="1"/>
    <row r="22" ht="15" customHeight="1"/>
    <row r="23" ht="15" customHeight="1"/>
    <row r="24" ht="15" customHeight="1"/>
    <row r="25" ht="5.25" customHeight="1"/>
    <row r="26" ht="15" customHeight="1" hidden="1"/>
    <row r="27" ht="40.5" customHeight="1">
      <c r="A27" s="237" t="s">
        <v>413</v>
      </c>
    </row>
    <row r="28" ht="15" customHeight="1"/>
    <row r="29" ht="15" customHeight="1"/>
    <row r="30" ht="15" customHeight="1"/>
    <row r="31" ht="15" customHeight="1"/>
    <row r="32" ht="15" customHeight="1"/>
    <row r="33" ht="15" customHeight="1"/>
    <row r="34" ht="15" customHeight="1"/>
    <row r="35" ht="15" customHeight="1"/>
    <row r="36" ht="12" customHeight="1"/>
    <row r="37" ht="409.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3.5" customHeight="1"/>
    <row r="49" ht="13.5" customHeight="1"/>
    <row r="50" ht="13.5" customHeight="1"/>
    <row r="51" ht="13.5" customHeight="1"/>
    <row r="52" ht="13.5" customHeight="1"/>
    <row r="54" ht="6" customHeight="1"/>
    <row r="55" ht="103.5" customHeight="1"/>
    <row r="56" ht="15">
      <c r="A56" t="s">
        <v>22</v>
      </c>
    </row>
    <row r="57" spans="2:15" ht="15">
      <c r="B57" t="s">
        <v>40</v>
      </c>
      <c r="C57" t="s">
        <v>40</v>
      </c>
      <c r="D57" t="s">
        <v>278</v>
      </c>
      <c r="E57" t="s">
        <v>278</v>
      </c>
      <c r="I57" t="s">
        <v>112</v>
      </c>
      <c r="J57" t="s">
        <v>112</v>
      </c>
      <c r="K57" t="s">
        <v>158</v>
      </c>
      <c r="L57" t="s">
        <v>86</v>
      </c>
      <c r="M57" t="s">
        <v>278</v>
      </c>
      <c r="N57" t="s">
        <v>278</v>
      </c>
      <c r="O57" t="s">
        <v>278</v>
      </c>
    </row>
    <row r="58" spans="1:13" ht="15">
      <c r="A58" s="335">
        <v>1975</v>
      </c>
      <c r="B58" s="163">
        <f>'h2 a freight tonnes'!C28</f>
        <v>164.6</v>
      </c>
      <c r="D58" s="163"/>
      <c r="H58" s="166">
        <v>1975</v>
      </c>
      <c r="I58" s="163">
        <f>'h2 a freight tonnes'!H28</f>
        <v>6.3</v>
      </c>
      <c r="K58" s="163"/>
      <c r="L58" s="163">
        <f>'h2 a freight tonnes'!D28</f>
        <v>16.1</v>
      </c>
      <c r="M58" s="163"/>
    </row>
    <row r="59" spans="1:13" ht="15">
      <c r="A59" s="335">
        <v>1976</v>
      </c>
      <c r="B59" s="163">
        <f>'h2 a freight tonnes'!C29</f>
        <v>172</v>
      </c>
      <c r="D59" s="163"/>
      <c r="H59" s="166">
        <v>1976</v>
      </c>
      <c r="I59" s="163">
        <f>'h2 a freight tonnes'!H29</f>
        <v>11.9</v>
      </c>
      <c r="K59" s="163"/>
      <c r="L59" s="163">
        <f>'h2 a freight tonnes'!D29</f>
        <v>16.2</v>
      </c>
      <c r="M59" s="163"/>
    </row>
    <row r="60" spans="1:13" ht="15">
      <c r="A60" s="335">
        <v>1977</v>
      </c>
      <c r="B60" s="163">
        <f>'h2 a freight tonnes'!C30</f>
        <v>144.7</v>
      </c>
      <c r="D60" s="163"/>
      <c r="H60" s="166">
        <v>1977</v>
      </c>
      <c r="I60" s="163">
        <f>'h2 a freight tonnes'!H30</f>
        <v>23.2</v>
      </c>
      <c r="K60" s="163"/>
      <c r="L60" s="163">
        <f>'h2 a freight tonnes'!D30</f>
        <v>14</v>
      </c>
      <c r="M60" s="163"/>
    </row>
    <row r="61" spans="1:13" ht="15">
      <c r="A61" s="335">
        <v>1978</v>
      </c>
      <c r="B61" s="163">
        <f>'h2 a freight tonnes'!C31</f>
        <v>149.5</v>
      </c>
      <c r="D61" s="163"/>
      <c r="H61" s="166">
        <v>1978</v>
      </c>
      <c r="I61" s="163">
        <f>'h2 a freight tonnes'!H31</f>
        <v>26.4</v>
      </c>
      <c r="K61" s="163"/>
      <c r="L61" s="163">
        <f>'h2 a freight tonnes'!D31</f>
        <v>13.8</v>
      </c>
      <c r="M61" s="163"/>
    </row>
    <row r="62" spans="1:13" ht="15">
      <c r="A62" s="335">
        <v>1979</v>
      </c>
      <c r="B62" s="163">
        <f>'h2 a freight tonnes'!C32</f>
        <v>156.9</v>
      </c>
      <c r="D62" s="163"/>
      <c r="H62" s="166">
        <v>1979</v>
      </c>
      <c r="I62" s="163">
        <f>'h2 a freight tonnes'!H32</f>
        <v>27.9</v>
      </c>
      <c r="K62" s="163"/>
      <c r="L62" s="163">
        <f>'h2 a freight tonnes'!D32</f>
        <v>12</v>
      </c>
      <c r="M62" s="163"/>
    </row>
    <row r="63" spans="1:13" ht="15">
      <c r="A63" s="335">
        <v>1980</v>
      </c>
      <c r="B63" s="163">
        <f>'h2 a freight tonnes'!C33</f>
        <v>134.7</v>
      </c>
      <c r="D63" s="163"/>
      <c r="H63" s="166">
        <v>1980</v>
      </c>
      <c r="I63" s="163">
        <f>'h2 a freight tonnes'!H33</f>
        <v>26.7</v>
      </c>
      <c r="K63" s="163">
        <f>'h2 a freight tonnes'!G33</f>
        <v>8.12</v>
      </c>
      <c r="L63" s="163">
        <f>'h2 a freight tonnes'!D33</f>
        <v>11.7</v>
      </c>
      <c r="M63" s="163"/>
    </row>
    <row r="64" spans="1:13" ht="15">
      <c r="A64" s="335">
        <v>1981</v>
      </c>
      <c r="B64" s="163">
        <f>'h2 a freight tonnes'!C34</f>
        <v>144.1</v>
      </c>
      <c r="D64" s="163"/>
      <c r="H64" s="166">
        <v>1981</v>
      </c>
      <c r="I64" s="163">
        <f>'h2 a freight tonnes'!H34</f>
        <v>24.1</v>
      </c>
      <c r="K64" s="163">
        <f>'h2 a freight tonnes'!G34</f>
        <v>7.31</v>
      </c>
      <c r="L64" s="163">
        <f>'h2 a freight tonnes'!D34</f>
        <v>12.2</v>
      </c>
      <c r="M64" s="163"/>
    </row>
    <row r="65" spans="1:14" ht="15">
      <c r="A65" s="335">
        <v>1982</v>
      </c>
      <c r="B65" s="163">
        <f>'h2 a freight tonnes'!C35</f>
        <v>135.4</v>
      </c>
      <c r="E65" s="163"/>
      <c r="H65" s="166">
        <v>1982</v>
      </c>
      <c r="I65" s="163">
        <f>'h2 a freight tonnes'!H35</f>
        <v>22.4</v>
      </c>
      <c r="K65" s="163">
        <f>'h2 a freight tonnes'!G35</f>
        <v>10.4</v>
      </c>
      <c r="L65" s="163">
        <f>'h2 a freight tonnes'!D35</f>
        <v>10.4</v>
      </c>
      <c r="N65" s="163"/>
    </row>
    <row r="66" spans="1:12" ht="15">
      <c r="A66" s="335">
        <v>1983</v>
      </c>
      <c r="B66" s="163">
        <f>'h2 a freight tonnes'!C36</f>
        <v>129.1</v>
      </c>
      <c r="E66" s="163"/>
      <c r="H66" s="166">
        <v>1983</v>
      </c>
      <c r="I66" s="163">
        <f>'h2 a freight tonnes'!H36</f>
        <v>26.5</v>
      </c>
      <c r="K66" s="163">
        <f>'h2 a freight tonnes'!G36</f>
        <v>12.1</v>
      </c>
      <c r="L66" s="163">
        <f>'h2 a freight tonnes'!D36</f>
        <v>10.3</v>
      </c>
    </row>
    <row r="67" spans="1:12" ht="15">
      <c r="A67" s="335">
        <v>1984</v>
      </c>
      <c r="B67" s="163">
        <f>'h2 a freight tonnes'!C37</f>
        <v>128.3</v>
      </c>
      <c r="E67" s="163"/>
      <c r="H67" s="166">
        <v>1984</v>
      </c>
      <c r="I67" s="163">
        <f>'h2 a freight tonnes'!H37</f>
        <v>26.9</v>
      </c>
      <c r="K67" s="163">
        <f>'h2 a freight tonnes'!G37</f>
        <v>10.02</v>
      </c>
      <c r="L67" s="163">
        <f>'h2 a freight tonnes'!D37</f>
        <v>6.4</v>
      </c>
    </row>
    <row r="68" spans="1:12" ht="15">
      <c r="A68" s="335">
        <v>1985</v>
      </c>
      <c r="B68" s="163">
        <f>'h2 a freight tonnes'!C38</f>
        <v>130.5</v>
      </c>
      <c r="E68" s="163"/>
      <c r="H68" s="166">
        <v>1985</v>
      </c>
      <c r="I68" s="163">
        <f>'h2 a freight tonnes'!H38</f>
        <v>29.8</v>
      </c>
      <c r="K68" s="163">
        <f>'h2 a freight tonnes'!G38</f>
        <v>10.65</v>
      </c>
      <c r="L68" s="163">
        <f>'h2 a freight tonnes'!D38</f>
        <v>12</v>
      </c>
    </row>
    <row r="69" spans="1:12" ht="15">
      <c r="A69" s="335">
        <v>1986</v>
      </c>
      <c r="B69" s="163">
        <f>'h2 a freight tonnes'!C39</f>
        <v>128</v>
      </c>
      <c r="E69" s="163"/>
      <c r="H69" s="166">
        <v>1986</v>
      </c>
      <c r="I69" s="163">
        <f>'h2 a freight tonnes'!H39</f>
        <v>28.2</v>
      </c>
      <c r="K69" s="163">
        <f>'h2 a freight tonnes'!G39</f>
        <v>11.02</v>
      </c>
      <c r="L69" s="163">
        <f>'h2 a freight tonnes'!D39</f>
        <v>9.7</v>
      </c>
    </row>
    <row r="70" spans="1:14" ht="15">
      <c r="A70" s="335">
        <v>1987</v>
      </c>
      <c r="B70" s="163">
        <f>'h2 a freight tonnes'!C40</f>
        <v>134.9</v>
      </c>
      <c r="D70" s="163">
        <f>'h2 a freight tonnes'!F40</f>
        <v>24.1</v>
      </c>
      <c r="E70" s="163"/>
      <c r="H70" s="166">
        <v>1987</v>
      </c>
      <c r="I70" s="163">
        <f>'h2 a freight tonnes'!H40</f>
        <v>28.5</v>
      </c>
      <c r="K70" s="163">
        <f>'h2 a freight tonnes'!G40</f>
        <v>10.28</v>
      </c>
      <c r="L70" s="163">
        <f>'h2 a freight tonnes'!D40</f>
        <v>10.5</v>
      </c>
      <c r="M70" s="163">
        <f>'h2 a freight tonnes'!F40</f>
        <v>24.1</v>
      </c>
      <c r="N70" s="163"/>
    </row>
    <row r="71" spans="1:14" ht="15">
      <c r="A71" s="335">
        <v>1988</v>
      </c>
      <c r="B71" s="163">
        <f>'h2 a freight tonnes'!C41</f>
        <v>155.7</v>
      </c>
      <c r="D71" s="163">
        <f>'h2 a freight tonnes'!F41</f>
        <v>28.3</v>
      </c>
      <c r="E71" s="163"/>
      <c r="H71" s="166">
        <v>1988</v>
      </c>
      <c r="I71" s="163">
        <f>'h2 a freight tonnes'!H41</f>
        <v>25.2</v>
      </c>
      <c r="K71" s="163">
        <f>'h2 a freight tonnes'!G41</f>
        <v>10.22</v>
      </c>
      <c r="L71" s="163">
        <f>'h2 a freight tonnes'!D41</f>
        <v>9.7</v>
      </c>
      <c r="M71" s="163">
        <f>'h2 a freight tonnes'!F41</f>
        <v>28.3</v>
      </c>
      <c r="N71" s="163"/>
    </row>
    <row r="72" spans="1:14" ht="15">
      <c r="A72" s="335">
        <v>1989</v>
      </c>
      <c r="B72" s="163">
        <f>'h2 a freight tonnes'!C42</f>
        <v>154.8</v>
      </c>
      <c r="D72" s="163">
        <f>'h2 a freight tonnes'!F42</f>
        <v>28.3</v>
      </c>
      <c r="E72" s="163"/>
      <c r="H72" s="166">
        <v>1989</v>
      </c>
      <c r="I72" s="163">
        <f>'h2 a freight tonnes'!H42</f>
        <v>21.3</v>
      </c>
      <c r="K72" s="163">
        <f>'h2 a freight tonnes'!G42</f>
        <v>10.37</v>
      </c>
      <c r="L72" s="163">
        <f>'h2 a freight tonnes'!D42</f>
        <v>9.4</v>
      </c>
      <c r="M72" s="163">
        <f>'h2 a freight tonnes'!F42</f>
        <v>28.3</v>
      </c>
      <c r="N72" s="163"/>
    </row>
    <row r="73" spans="1:14" ht="15">
      <c r="A73" s="335">
        <v>1990</v>
      </c>
      <c r="B73" s="163">
        <f>'h2 a freight tonnes'!C43</f>
        <v>160.6</v>
      </c>
      <c r="D73" s="163">
        <f>'h2 a freight tonnes'!F43</f>
        <v>25.2</v>
      </c>
      <c r="E73" s="163"/>
      <c r="H73" s="166">
        <v>1990</v>
      </c>
      <c r="I73" s="163"/>
      <c r="J73" s="163">
        <f>'h2 a freight tonnes'!H43</f>
        <v>26.9</v>
      </c>
      <c r="K73" s="163">
        <f>'h2 a freight tonnes'!G43</f>
        <v>11.92</v>
      </c>
      <c r="L73" s="163">
        <f>'h2 a freight tonnes'!D43</f>
        <v>9.8</v>
      </c>
      <c r="M73" s="163">
        <f>'h2 a freight tonnes'!F43</f>
        <v>25.2</v>
      </c>
      <c r="N73" s="163"/>
    </row>
    <row r="74" spans="1:14" ht="15">
      <c r="A74" s="335">
        <v>1991</v>
      </c>
      <c r="B74" s="163">
        <f>'h2 a freight tonnes'!C44</f>
        <v>148.8</v>
      </c>
      <c r="D74" s="163">
        <f>'h2 a freight tonnes'!F44</f>
        <v>26.7</v>
      </c>
      <c r="E74" s="163"/>
      <c r="H74" s="166">
        <v>1991</v>
      </c>
      <c r="J74" s="163">
        <f>'h2 a freight tonnes'!H44</f>
        <v>21.4</v>
      </c>
      <c r="K74" s="163">
        <f>'h2 a freight tonnes'!G44</f>
        <v>11.34</v>
      </c>
      <c r="L74" s="163">
        <f>'h2 a freight tonnes'!D44</f>
        <v>9</v>
      </c>
      <c r="M74" s="163">
        <f>'h2 a freight tonnes'!F44</f>
        <v>26.7</v>
      </c>
      <c r="N74" s="163"/>
    </row>
    <row r="75" spans="1:14" ht="15">
      <c r="A75" s="335">
        <v>1992</v>
      </c>
      <c r="B75" s="163">
        <f>'h2 a freight tonnes'!C45</f>
        <v>157.1</v>
      </c>
      <c r="D75" s="163">
        <f>'h2 a freight tonnes'!F45</f>
        <v>25.7</v>
      </c>
      <c r="E75" s="163"/>
      <c r="H75" s="166">
        <v>1992</v>
      </c>
      <c r="J75" s="163">
        <f>'h2 a freight tonnes'!H45</f>
        <v>24</v>
      </c>
      <c r="K75" s="163">
        <f>'h2 a freight tonnes'!G45</f>
        <v>10.66</v>
      </c>
      <c r="L75" s="163">
        <f>'h2 a freight tonnes'!D45</f>
        <v>6.96</v>
      </c>
      <c r="M75" s="163">
        <f>'h2 a freight tonnes'!F45</f>
        <v>25.7</v>
      </c>
      <c r="N75" s="163"/>
    </row>
    <row r="76" spans="1:14" ht="15">
      <c r="A76" s="335">
        <v>1993</v>
      </c>
      <c r="B76" s="163">
        <f>'h2 a freight tonnes'!C46</f>
        <v>158.9</v>
      </c>
      <c r="D76" s="163">
        <f>'h2 a freight tonnes'!F46</f>
        <v>24.5</v>
      </c>
      <c r="E76" s="163"/>
      <c r="H76" s="166">
        <v>1993</v>
      </c>
      <c r="J76" s="163">
        <f>'h2 a freight tonnes'!H46</f>
        <v>26.9</v>
      </c>
      <c r="K76" s="163">
        <f>'h2 a freight tonnes'!G46</f>
        <v>11.35</v>
      </c>
      <c r="L76" s="163">
        <f>'h2 a freight tonnes'!D46</f>
        <v>5.01</v>
      </c>
      <c r="M76" s="163">
        <f>'h2 a freight tonnes'!F46</f>
        <v>24.5</v>
      </c>
      <c r="N76" s="163"/>
    </row>
    <row r="77" spans="1:14" ht="15">
      <c r="A77" s="335">
        <v>1994</v>
      </c>
      <c r="B77" s="163">
        <f>'h2 a freight tonnes'!C47</f>
        <v>155.8</v>
      </c>
      <c r="D77" s="163">
        <f>'h2 a freight tonnes'!F47</f>
        <v>27.5</v>
      </c>
      <c r="E77" s="163"/>
      <c r="H77" s="166">
        <v>1994</v>
      </c>
      <c r="J77" s="163">
        <f>'h2 a freight tonnes'!H47</f>
        <v>24.084</v>
      </c>
      <c r="K77" s="163">
        <f>'h2 a freight tonnes'!G47</f>
        <v>11.16</v>
      </c>
      <c r="L77" s="163">
        <f>'h2 a freight tonnes'!D47</f>
        <v>5.4</v>
      </c>
      <c r="M77" s="163">
        <f>'h2 a freight tonnes'!F47</f>
        <v>27.5</v>
      </c>
      <c r="N77" s="163"/>
    </row>
    <row r="78" spans="1:14" ht="15">
      <c r="A78" s="335">
        <v>1995</v>
      </c>
      <c r="B78" s="163">
        <f>'h2 a freight tonnes'!C48</f>
        <v>157.7</v>
      </c>
      <c r="D78" s="163">
        <f>'h2 a freight tonnes'!F48</f>
        <v>31.9</v>
      </c>
      <c r="E78" s="163"/>
      <c r="H78" s="166">
        <v>1995</v>
      </c>
      <c r="J78" s="163">
        <f>'h2 a freight tonnes'!H48</f>
        <v>25.622</v>
      </c>
      <c r="K78" s="163">
        <f>'h2 a freight tonnes'!G48</f>
        <v>11.22</v>
      </c>
      <c r="L78" s="163"/>
      <c r="M78" s="163">
        <f>'h2 a freight tonnes'!F48</f>
        <v>31.9</v>
      </c>
      <c r="N78" s="163"/>
    </row>
    <row r="79" spans="1:14" ht="15">
      <c r="A79" s="335">
        <v>1996</v>
      </c>
      <c r="B79" s="163">
        <f>'h2 a freight tonnes'!C49</f>
        <v>162.4</v>
      </c>
      <c r="D79" s="163">
        <f>'h2 a freight tonnes'!F49</f>
        <v>36.2</v>
      </c>
      <c r="E79" s="163"/>
      <c r="H79" s="166">
        <v>1996</v>
      </c>
      <c r="J79" s="163">
        <f>'h2 a freight tonnes'!H49</f>
        <v>25.602</v>
      </c>
      <c r="K79" s="163">
        <f>'h2 a freight tonnes'!G49</f>
        <v>11.08</v>
      </c>
      <c r="L79" s="163">
        <f>'h2 a freight tonnes'!D49</f>
        <v>5.43</v>
      </c>
      <c r="M79" s="163">
        <f>'h2 a freight tonnes'!F49</f>
        <v>36.2</v>
      </c>
      <c r="N79" s="163"/>
    </row>
    <row r="80" spans="1:14" ht="15">
      <c r="A80" s="335">
        <v>1997</v>
      </c>
      <c r="B80" s="163">
        <f>'h2 a freight tonnes'!C50</f>
        <v>157.4</v>
      </c>
      <c r="D80" s="163">
        <f>'h2 a freight tonnes'!F50</f>
        <v>34.5</v>
      </c>
      <c r="E80" s="163"/>
      <c r="H80" s="166">
        <v>1997</v>
      </c>
      <c r="J80" s="163">
        <f>'h2 a freight tonnes'!H50</f>
        <v>25.715</v>
      </c>
      <c r="K80" s="163">
        <f>'h2 a freight tonnes'!G50</f>
        <v>11.62</v>
      </c>
      <c r="L80" s="163">
        <f>'h2 a freight tonnes'!D50</f>
        <v>7.04</v>
      </c>
      <c r="M80" s="163">
        <f>'h2 a freight tonnes'!F50</f>
        <v>34.5</v>
      </c>
      <c r="N80" s="163"/>
    </row>
    <row r="81" spans="1:14" ht="15">
      <c r="A81" s="335">
        <v>1998</v>
      </c>
      <c r="B81" s="163">
        <f>'h2 a freight tonnes'!C51</f>
        <v>155.6</v>
      </c>
      <c r="D81" s="163">
        <f>'h2 a freight tonnes'!F51</f>
        <v>39.7</v>
      </c>
      <c r="E81" s="163"/>
      <c r="H81" s="166">
        <v>1998</v>
      </c>
      <c r="J81" s="163">
        <f>'h2 a freight tonnes'!H51</f>
        <v>28.061</v>
      </c>
      <c r="K81" s="163">
        <f>'h2 a freight tonnes'!G51</f>
        <v>10.37</v>
      </c>
      <c r="L81" s="163">
        <f>'h2 a freight tonnes'!D51</f>
        <v>7.69</v>
      </c>
      <c r="M81" s="163">
        <f>'h2 a freight tonnes'!F51</f>
        <v>39.7</v>
      </c>
      <c r="N81" s="163"/>
    </row>
    <row r="82" spans="1:14" ht="15">
      <c r="A82" s="335">
        <v>1999</v>
      </c>
      <c r="B82" s="163">
        <f>'h2 a freight tonnes'!C52</f>
        <v>155.8</v>
      </c>
      <c r="D82" s="163">
        <f>'h2 a freight tonnes'!F52</f>
        <v>35.3</v>
      </c>
      <c r="E82" s="163"/>
      <c r="H82" s="166">
        <v>1999</v>
      </c>
      <c r="J82" s="163">
        <f>'h2 a freight tonnes'!H52</f>
        <v>28.025</v>
      </c>
      <c r="K82" s="163">
        <f>'h2 a freight tonnes'!G52</f>
        <v>9.47</v>
      </c>
      <c r="L82" s="163">
        <f>'h2 a freight tonnes'!D52</f>
        <v>8.24</v>
      </c>
      <c r="M82" s="163">
        <f>'h2 a freight tonnes'!F52</f>
        <v>35.3</v>
      </c>
      <c r="N82" s="163"/>
    </row>
    <row r="83" spans="1:14" ht="15">
      <c r="A83" s="335">
        <v>2000</v>
      </c>
      <c r="B83" s="163">
        <f>'h2 a freight tonnes'!C53</f>
        <v>158.5</v>
      </c>
      <c r="D83" s="163"/>
      <c r="E83" s="163">
        <f>'h2 a freight tonnes'!F53</f>
        <v>24.68</v>
      </c>
      <c r="F83" s="163"/>
      <c r="H83" s="166">
        <v>2000</v>
      </c>
      <c r="J83" s="163">
        <f>'h2 a freight tonnes'!H53</f>
        <v>28.149</v>
      </c>
      <c r="K83" s="163">
        <f>'h2 a freight tonnes'!G53</f>
        <v>12.24</v>
      </c>
      <c r="L83" s="163">
        <f>'h2 a freight tonnes'!D53</f>
        <v>8.25</v>
      </c>
      <c r="M83" s="163"/>
      <c r="N83" s="163">
        <f>'h2 a freight tonnes'!F53</f>
        <v>24.68</v>
      </c>
    </row>
    <row r="84" spans="1:14" ht="15">
      <c r="A84" s="335">
        <v>2001</v>
      </c>
      <c r="B84" s="163">
        <f>'h2 a freight tonnes'!C54</f>
        <v>150.8</v>
      </c>
      <c r="D84" s="163"/>
      <c r="E84" s="163">
        <f>'h2 a freight tonnes'!F54</f>
        <v>20.6</v>
      </c>
      <c r="F84" s="163"/>
      <c r="H84" s="166">
        <v>2001</v>
      </c>
      <c r="J84" s="163">
        <f>'h2 a freight tonnes'!H54</f>
        <v>28.132</v>
      </c>
      <c r="K84" s="163">
        <f>'h2 a freight tonnes'!G54</f>
        <v>11.41</v>
      </c>
      <c r="L84" s="163">
        <f>'h2 a freight tonnes'!D54</f>
        <v>9.570160999999999</v>
      </c>
      <c r="M84" s="163"/>
      <c r="N84" s="163">
        <f>'h2 a freight tonnes'!F54</f>
        <v>20.6</v>
      </c>
    </row>
    <row r="85" spans="1:14" ht="15">
      <c r="A85" s="335">
        <v>2002</v>
      </c>
      <c r="B85" s="163">
        <f>'h2 a freight tonnes'!C55</f>
        <v>154.4</v>
      </c>
      <c r="D85" s="163"/>
      <c r="E85" s="163">
        <f>'h2 a freight tonnes'!F55</f>
        <v>19.2</v>
      </c>
      <c r="F85" s="163"/>
      <c r="H85" s="166">
        <v>2002</v>
      </c>
      <c r="J85" s="163">
        <f>'h2 a freight tonnes'!H55</f>
        <v>28.042</v>
      </c>
      <c r="K85" s="163">
        <f>'h2 a freight tonnes'!G55</f>
        <v>10.01</v>
      </c>
      <c r="L85" s="163">
        <f>'h2 a freight tonnes'!D55</f>
        <v>9.119995999999999</v>
      </c>
      <c r="M85" s="163"/>
      <c r="N85" s="163">
        <f>'h2 a freight tonnes'!F55</f>
        <v>19.2</v>
      </c>
    </row>
    <row r="86" spans="1:14" ht="15">
      <c r="A86" s="335">
        <v>2003</v>
      </c>
      <c r="B86" s="163">
        <f>'h2 a freight tonnes'!C56</f>
        <v>153.4</v>
      </c>
      <c r="D86" s="163"/>
      <c r="E86" s="163">
        <f>'h2 a freight tonnes'!F56</f>
        <v>19.51</v>
      </c>
      <c r="F86" s="163"/>
      <c r="H86" s="166">
        <v>2003</v>
      </c>
      <c r="J86" s="163">
        <f>'h2 a freight tonnes'!H56</f>
        <v>27.701</v>
      </c>
      <c r="K86" s="163">
        <f>'h2 a freight tonnes'!G56</f>
        <v>10.06</v>
      </c>
      <c r="L86" s="163">
        <f>'h2 a freight tonnes'!D56</f>
        <v>8.328532</v>
      </c>
      <c r="N86" s="163">
        <f>'h2 a freight tonnes'!F56</f>
        <v>19.51</v>
      </c>
    </row>
    <row r="87" spans="1:14" ht="15">
      <c r="A87" s="335">
        <v>2004</v>
      </c>
      <c r="B87" s="163"/>
      <c r="C87" s="163">
        <f>'h2 a freight tonnes'!C57</f>
        <v>173.1</v>
      </c>
      <c r="D87" s="134"/>
      <c r="E87" s="163">
        <f>'h2 a freight tonnes'!F57</f>
        <v>20.49</v>
      </c>
      <c r="H87" s="166">
        <v>2004</v>
      </c>
      <c r="J87" s="163">
        <f>'h2 a freight tonnes'!H57</f>
        <v>27.649039</v>
      </c>
      <c r="K87" s="163">
        <f>'h2 a freight tonnes'!G57</f>
        <v>9.97</v>
      </c>
      <c r="L87" s="163">
        <f>'h2 a freight tonnes'!D57</f>
        <v>11.25</v>
      </c>
      <c r="N87" s="163">
        <f>'h2 a freight tonnes'!F57</f>
        <v>20.49</v>
      </c>
    </row>
    <row r="88" spans="1:14" ht="15">
      <c r="A88" s="335">
        <v>2005</v>
      </c>
      <c r="B88" s="163"/>
      <c r="C88" s="163">
        <f>'h2 a freight tonnes'!C58</f>
        <v>165.6</v>
      </c>
      <c r="D88" s="134"/>
      <c r="E88" s="163">
        <f>'h2 a freight tonnes'!F58</f>
        <v>25.531185557834668</v>
      </c>
      <c r="H88" s="166">
        <v>2005</v>
      </c>
      <c r="J88" s="163">
        <f>'h2 a freight tonnes'!H58</f>
        <v>27.6</v>
      </c>
      <c r="K88" s="163">
        <f>'h2 a freight tonnes'!G58</f>
        <v>10.193762099703264</v>
      </c>
      <c r="L88" s="163">
        <f>'h2 a freight tonnes'!D58</f>
        <v>14.32</v>
      </c>
      <c r="N88" s="163">
        <f>'h2 a freight tonnes'!F58</f>
        <v>25.531185557834668</v>
      </c>
    </row>
    <row r="89" spans="1:14" ht="15">
      <c r="A89" s="335">
        <v>2006</v>
      </c>
      <c r="B89" s="134"/>
      <c r="C89" s="163">
        <f>'h2 a freight tonnes'!C59</f>
        <v>172.4</v>
      </c>
      <c r="E89" s="163">
        <f>'h2 a freight tonnes'!F59</f>
        <v>20.08</v>
      </c>
      <c r="H89" s="166">
        <v>2006</v>
      </c>
      <c r="J89" s="163">
        <f>'h2 a freight tonnes'!H59</f>
        <v>27.8</v>
      </c>
      <c r="K89" s="163">
        <f>'h2 a freight tonnes'!G59</f>
        <v>10.16</v>
      </c>
      <c r="L89" s="163">
        <f>'h2 a freight tonnes'!D59</f>
        <v>12.96</v>
      </c>
      <c r="N89" s="163">
        <f>'h2 a freight tonnes'!F59</f>
        <v>20.08</v>
      </c>
    </row>
    <row r="90" spans="1:14" ht="15">
      <c r="A90" s="335">
        <v>2007</v>
      </c>
      <c r="B90" s="134"/>
      <c r="C90" s="163" t="str">
        <f>'h2 a freight tonnes'!C60</f>
        <v>..</v>
      </c>
      <c r="E90" s="163" t="str">
        <f>'h2 a freight tonnes'!F60</f>
        <v>..</v>
      </c>
      <c r="H90" s="166">
        <v>2007</v>
      </c>
      <c r="J90" s="163">
        <f>'h2 a freight tonnes'!H60</f>
        <v>27.5</v>
      </c>
      <c r="K90" s="163" t="str">
        <f>'h2 a freight tonnes'!G60</f>
        <v>..</v>
      </c>
      <c r="N90" s="163" t="str">
        <f>'h2 a freight tonnes'!F60</f>
        <v>..</v>
      </c>
    </row>
    <row r="91" spans="2:3" ht="15">
      <c r="B91" s="134"/>
      <c r="C91" s="134"/>
    </row>
  </sheetData>
  <printOptions/>
  <pageMargins left="0.75" right="0.75" top="1" bottom="1" header="0.5" footer="0.5"/>
  <pageSetup fitToHeight="1" fitToWidth="1" horizontalDpi="600" verticalDpi="600" orientation="portrait" paperSize="9"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13"/>
  <sheetViews>
    <sheetView zoomScale="85" zoomScaleNormal="85" workbookViewId="0" topLeftCell="A1">
      <pane xSplit="1" ySplit="2" topLeftCell="K3" activePane="bottomRight" state="frozen"/>
      <selection pane="topLeft" activeCell="A1" sqref="A1"/>
      <selection pane="topRight" activeCell="B1" sqref="B1"/>
      <selection pane="bottomLeft" activeCell="A3" sqref="A3"/>
      <selection pane="bottomRight" activeCell="U14" sqref="U14"/>
    </sheetView>
  </sheetViews>
  <sheetFormatPr defaultColWidth="8.88671875" defaultRowHeight="15"/>
  <cols>
    <col min="1" max="1" width="8.88671875" style="172" customWidth="1"/>
    <col min="2" max="5" width="10.77734375" style="172" bestFit="1" customWidth="1"/>
    <col min="6" max="8" width="10.99609375" style="172" bestFit="1" customWidth="1"/>
    <col min="9" max="15" width="10.77734375" style="172" bestFit="1" customWidth="1"/>
    <col min="16" max="16" width="9.10546875" style="172" customWidth="1"/>
    <col min="17" max="17" width="9.6640625" style="172" customWidth="1"/>
    <col min="18" max="18" width="10.21484375" style="172" customWidth="1"/>
    <col min="19" max="19" width="8.88671875" style="172" customWidth="1"/>
    <col min="20" max="20" width="10.6640625" style="172" bestFit="1" customWidth="1"/>
    <col min="21" max="16384" width="8.88671875" style="172" customWidth="1"/>
  </cols>
  <sheetData>
    <row r="1" spans="1:7" ht="12.75">
      <c r="A1" s="172" t="s">
        <v>47</v>
      </c>
      <c r="B1" s="57"/>
      <c r="C1" s="57"/>
      <c r="D1" s="57"/>
      <c r="E1" s="57"/>
      <c r="F1" s="57"/>
      <c r="G1" s="57"/>
    </row>
    <row r="2" spans="2:21" ht="12.75">
      <c r="B2" s="11">
        <v>1988</v>
      </c>
      <c r="C2" s="11">
        <v>1989</v>
      </c>
      <c r="D2" s="11">
        <v>1990</v>
      </c>
      <c r="E2" s="11">
        <v>1991</v>
      </c>
      <c r="F2" s="11">
        <v>1992</v>
      </c>
      <c r="G2" s="11">
        <v>1993</v>
      </c>
      <c r="H2" s="11">
        <v>1994</v>
      </c>
      <c r="I2" s="11">
        <v>1995</v>
      </c>
      <c r="J2" s="11">
        <v>1996</v>
      </c>
      <c r="K2" s="11">
        <v>1997</v>
      </c>
      <c r="L2" s="11">
        <v>1998</v>
      </c>
      <c r="M2" s="11">
        <v>1999</v>
      </c>
      <c r="N2" s="68" t="s">
        <v>72</v>
      </c>
      <c r="O2" s="11">
        <v>2001</v>
      </c>
      <c r="P2" s="11">
        <v>2002</v>
      </c>
      <c r="Q2" s="200">
        <v>2003</v>
      </c>
      <c r="R2" s="200">
        <v>2004</v>
      </c>
      <c r="S2" s="200">
        <v>2005</v>
      </c>
      <c r="T2" s="200">
        <v>2006</v>
      </c>
      <c r="U2" s="200">
        <v>2007</v>
      </c>
    </row>
    <row r="3" spans="1:21" ht="12.75">
      <c r="A3" s="172" t="s">
        <v>201</v>
      </c>
      <c r="B3" s="201" t="s">
        <v>203</v>
      </c>
      <c r="C3" s="201" t="s">
        <v>203</v>
      </c>
      <c r="D3" s="201" t="s">
        <v>203</v>
      </c>
      <c r="E3" s="202">
        <v>47875000</v>
      </c>
      <c r="F3" s="202">
        <v>47996100</v>
      </c>
      <c r="G3" s="202">
        <v>48100500</v>
      </c>
      <c r="H3" s="202">
        <v>48222900</v>
      </c>
      <c r="I3" s="202">
        <v>48365000</v>
      </c>
      <c r="J3" s="202">
        <v>48496200</v>
      </c>
      <c r="K3" s="202">
        <v>48635900</v>
      </c>
      <c r="L3" s="202">
        <v>48789200</v>
      </c>
      <c r="M3" s="202">
        <v>48987000</v>
      </c>
      <c r="N3" s="203">
        <v>49166600</v>
      </c>
      <c r="O3" s="202">
        <v>49390000</v>
      </c>
      <c r="P3" s="202">
        <v>49559000</v>
      </c>
      <c r="Q3" s="202">
        <v>49855700</v>
      </c>
      <c r="R3" s="202">
        <v>50093800</v>
      </c>
      <c r="S3" s="202">
        <v>50431700</v>
      </c>
      <c r="T3" s="202">
        <v>50762900</v>
      </c>
      <c r="U3" s="368">
        <v>50762900</v>
      </c>
    </row>
    <row r="4" spans="1:21" ht="12.75">
      <c r="A4" s="172" t="s">
        <v>202</v>
      </c>
      <c r="B4" s="201" t="s">
        <v>203</v>
      </c>
      <c r="C4" s="201" t="s">
        <v>203</v>
      </c>
      <c r="D4" s="201" t="s">
        <v>203</v>
      </c>
      <c r="E4" s="202">
        <v>2873000</v>
      </c>
      <c r="F4" s="202">
        <v>2877000</v>
      </c>
      <c r="G4" s="202">
        <v>2882000</v>
      </c>
      <c r="H4" s="202">
        <v>2885000</v>
      </c>
      <c r="I4" s="202">
        <v>2886000</v>
      </c>
      <c r="J4" s="202">
        <v>2887000</v>
      </c>
      <c r="K4" s="202">
        <v>2890000</v>
      </c>
      <c r="L4" s="202">
        <v>2893000</v>
      </c>
      <c r="M4" s="202">
        <v>2894000</v>
      </c>
      <c r="N4" s="203">
        <v>2900000</v>
      </c>
      <c r="O4" s="202">
        <v>2908000</v>
      </c>
      <c r="P4" s="202">
        <v>2919000</v>
      </c>
      <c r="Q4" s="202">
        <v>2938000</v>
      </c>
      <c r="R4" s="202">
        <v>2951800</v>
      </c>
      <c r="S4" s="202">
        <v>2958600</v>
      </c>
      <c r="T4" s="202">
        <v>2965900</v>
      </c>
      <c r="U4" s="368">
        <v>2965900</v>
      </c>
    </row>
    <row r="5" spans="1:21" ht="12.75">
      <c r="A5" s="172" t="s">
        <v>29</v>
      </c>
      <c r="B5" s="173">
        <v>5077440</v>
      </c>
      <c r="C5" s="173">
        <v>5078190</v>
      </c>
      <c r="D5" s="173">
        <v>5081270</v>
      </c>
      <c r="E5" s="173">
        <v>5083330</v>
      </c>
      <c r="F5" s="173">
        <v>5085620</v>
      </c>
      <c r="G5" s="173">
        <v>5092460</v>
      </c>
      <c r="H5" s="173">
        <v>5102210</v>
      </c>
      <c r="I5" s="173">
        <v>5103690</v>
      </c>
      <c r="J5" s="173">
        <v>5092190</v>
      </c>
      <c r="K5" s="173">
        <v>5083340</v>
      </c>
      <c r="L5" s="173">
        <v>5077070</v>
      </c>
      <c r="M5" s="173">
        <v>5071950</v>
      </c>
      <c r="N5" s="173">
        <v>5062940</v>
      </c>
      <c r="O5" s="173">
        <v>5064200</v>
      </c>
      <c r="P5" s="171">
        <v>5054800</v>
      </c>
      <c r="Q5" s="171">
        <v>5057400</v>
      </c>
      <c r="R5" s="171">
        <v>5078400</v>
      </c>
      <c r="S5" s="171">
        <v>5094800</v>
      </c>
      <c r="T5" s="171">
        <v>5116900</v>
      </c>
      <c r="U5" s="381">
        <v>5144200</v>
      </c>
    </row>
    <row r="6" spans="1:21" ht="12.75">
      <c r="A6" s="172" t="s">
        <v>30</v>
      </c>
      <c r="B6" s="173">
        <v>55331000</v>
      </c>
      <c r="C6" s="173">
        <v>55486000</v>
      </c>
      <c r="D6" s="173">
        <v>55641900</v>
      </c>
      <c r="E6" s="274">
        <f aca="true" t="shared" si="0" ref="E6:P6">SUM(E3:E5)</f>
        <v>55831330</v>
      </c>
      <c r="F6" s="274">
        <f t="shared" si="0"/>
        <v>55958720</v>
      </c>
      <c r="G6" s="274">
        <f t="shared" si="0"/>
        <v>56074960</v>
      </c>
      <c r="H6" s="274">
        <f t="shared" si="0"/>
        <v>56210110</v>
      </c>
      <c r="I6" s="274">
        <f t="shared" si="0"/>
        <v>56354690</v>
      </c>
      <c r="J6" s="274">
        <f t="shared" si="0"/>
        <v>56475390</v>
      </c>
      <c r="K6" s="274">
        <f t="shared" si="0"/>
        <v>56609240</v>
      </c>
      <c r="L6" s="274">
        <f t="shared" si="0"/>
        <v>56759270</v>
      </c>
      <c r="M6" s="274">
        <f t="shared" si="0"/>
        <v>56952950</v>
      </c>
      <c r="N6" s="274">
        <f t="shared" si="0"/>
        <v>57129540</v>
      </c>
      <c r="O6" s="274">
        <f t="shared" si="0"/>
        <v>57362200</v>
      </c>
      <c r="P6" s="274">
        <f t="shared" si="0"/>
        <v>57532800</v>
      </c>
      <c r="Q6" s="274">
        <f>SUM(Q3:Q5)</f>
        <v>57851100</v>
      </c>
      <c r="R6" s="171">
        <v>58124600</v>
      </c>
      <c r="S6" s="274">
        <f>SUM(S3:S5)</f>
        <v>58485100</v>
      </c>
      <c r="T6" s="173">
        <v>58845700</v>
      </c>
      <c r="U6" s="369">
        <v>58845700</v>
      </c>
    </row>
    <row r="7" spans="1:21" ht="12.75">
      <c r="A7" s="172" t="s">
        <v>204</v>
      </c>
      <c r="B7" s="202">
        <v>1585440</v>
      </c>
      <c r="C7" s="202">
        <v>1590435</v>
      </c>
      <c r="D7" s="202">
        <v>1595595</v>
      </c>
      <c r="E7" s="202">
        <v>1607295</v>
      </c>
      <c r="F7" s="202">
        <v>1623263</v>
      </c>
      <c r="G7" s="202">
        <v>1635552</v>
      </c>
      <c r="H7" s="202">
        <v>1643707</v>
      </c>
      <c r="I7" s="202">
        <v>1649131</v>
      </c>
      <c r="J7" s="202">
        <v>1661751</v>
      </c>
      <c r="K7" s="202">
        <v>1671261</v>
      </c>
      <c r="L7" s="202">
        <v>1677769</v>
      </c>
      <c r="M7" s="202">
        <v>1679006</v>
      </c>
      <c r="N7" s="202">
        <v>1682944</v>
      </c>
      <c r="O7" s="202">
        <v>1689319</v>
      </c>
      <c r="P7" s="202">
        <v>1696641</v>
      </c>
      <c r="Q7" s="274">
        <f>Q8-Q6</f>
        <v>1702700</v>
      </c>
      <c r="R7" s="202">
        <v>1709700</v>
      </c>
      <c r="S7" s="202">
        <v>1724400</v>
      </c>
      <c r="T7" s="202">
        <v>1741600</v>
      </c>
      <c r="U7" s="368">
        <v>1741600</v>
      </c>
    </row>
    <row r="8" spans="1:21" s="171" customFormat="1" ht="12.75">
      <c r="A8" s="205" t="s">
        <v>51</v>
      </c>
      <c r="B8" s="275">
        <f>SUM(B6:B7)</f>
        <v>56916440</v>
      </c>
      <c r="C8" s="275">
        <f aca="true" t="shared" si="1" ref="C8:P8">SUM(C6:C7)</f>
        <v>57076435</v>
      </c>
      <c r="D8" s="275">
        <f t="shared" si="1"/>
        <v>57237495</v>
      </c>
      <c r="E8" s="275">
        <f t="shared" si="1"/>
        <v>57438625</v>
      </c>
      <c r="F8" s="275">
        <f t="shared" si="1"/>
        <v>57581983</v>
      </c>
      <c r="G8" s="275">
        <f t="shared" si="1"/>
        <v>57710512</v>
      </c>
      <c r="H8" s="275">
        <f t="shared" si="1"/>
        <v>57853817</v>
      </c>
      <c r="I8" s="275">
        <f t="shared" si="1"/>
        <v>58003821</v>
      </c>
      <c r="J8" s="275">
        <f t="shared" si="1"/>
        <v>58137141</v>
      </c>
      <c r="K8" s="275">
        <f t="shared" si="1"/>
        <v>58280501</v>
      </c>
      <c r="L8" s="275">
        <f t="shared" si="1"/>
        <v>58437039</v>
      </c>
      <c r="M8" s="275">
        <f t="shared" si="1"/>
        <v>58631956</v>
      </c>
      <c r="N8" s="275">
        <f t="shared" si="1"/>
        <v>58812484</v>
      </c>
      <c r="O8" s="275">
        <f t="shared" si="1"/>
        <v>59051519</v>
      </c>
      <c r="P8" s="275">
        <f t="shared" si="1"/>
        <v>59229441</v>
      </c>
      <c r="Q8" s="204">
        <v>59553800</v>
      </c>
      <c r="R8" s="202">
        <v>59834300</v>
      </c>
      <c r="S8" s="202">
        <v>59834300</v>
      </c>
      <c r="T8" s="202">
        <v>60587300</v>
      </c>
      <c r="U8" s="368">
        <v>60587300</v>
      </c>
    </row>
    <row r="9" spans="17:18" s="171" customFormat="1" ht="12.75">
      <c r="Q9" s="202"/>
      <c r="R9" s="202"/>
    </row>
    <row r="10" spans="1:18" ht="12.75">
      <c r="A10" s="186"/>
      <c r="B10" s="338"/>
      <c r="C10" s="338"/>
      <c r="D10" s="338"/>
      <c r="E10" s="338"/>
      <c r="F10" s="338"/>
      <c r="G10" s="338"/>
      <c r="H10" s="338"/>
      <c r="L10" s="186" t="s">
        <v>351</v>
      </c>
      <c r="R10" s="202"/>
    </row>
    <row r="13" ht="12.75">
      <c r="E13" s="173"/>
    </row>
  </sheetData>
  <printOptions gridLines="1"/>
  <pageMargins left="0.75" right="0.75" top="1.9" bottom="1" header="0.97" footer="0.5"/>
  <pageSetup fitToHeight="1" fitToWidth="1" horizontalDpi="600" verticalDpi="600" orientation="landscape" paperSize="9" scale="50" r:id="rId1"/>
  <headerFooter alignWithMargins="0">
    <oddFooter>&amp;LSTS2003&amp;CPOPULATION&amp;R&amp;F</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W95"/>
  <sheetViews>
    <sheetView zoomScale="70" zoomScaleNormal="70" workbookViewId="0" topLeftCell="A1">
      <pane xSplit="5" ySplit="7" topLeftCell="F8" activePane="bottomRight" state="frozen"/>
      <selection pane="topLeft" activeCell="A1" sqref="A1"/>
      <selection pane="topRight" activeCell="F1" sqref="F1"/>
      <selection pane="bottomLeft" activeCell="A8" sqref="A8"/>
      <selection pane="bottomRight" activeCell="B2" sqref="B2"/>
    </sheetView>
  </sheetViews>
  <sheetFormatPr defaultColWidth="8.88671875" defaultRowHeight="15"/>
  <cols>
    <col min="1" max="1" width="1.1171875" style="0" customWidth="1"/>
    <col min="2" max="2" width="15.5546875" style="0" customWidth="1"/>
    <col min="3" max="3" width="4.5546875" style="0" customWidth="1"/>
    <col min="4" max="4" width="23.99609375" style="0" customWidth="1"/>
    <col min="5" max="5" width="11.88671875" style="0" customWidth="1"/>
    <col min="6" max="6" width="5.5546875" style="0" bestFit="1" customWidth="1"/>
    <col min="7" max="10" width="5.99609375" style="0" bestFit="1" customWidth="1"/>
    <col min="11" max="11" width="7.4453125" style="0" customWidth="1"/>
    <col min="12" max="12" width="6.3359375" style="0" customWidth="1"/>
    <col min="13" max="13" width="6.4453125" style="0" customWidth="1"/>
    <col min="17" max="17" width="1.66796875" style="0" customWidth="1"/>
    <col min="18" max="18" width="26.3359375" style="0" customWidth="1"/>
  </cols>
  <sheetData>
    <row r="1" ht="4.5" customHeight="1"/>
    <row r="2" spans="1:2" ht="15">
      <c r="A2" t="s">
        <v>56</v>
      </c>
      <c r="B2" s="11" t="s">
        <v>208</v>
      </c>
    </row>
    <row r="3" ht="3" customHeight="1">
      <c r="B3" s="11"/>
    </row>
    <row r="4" ht="15">
      <c r="B4" s="206" t="s">
        <v>209</v>
      </c>
    </row>
    <row r="6" spans="2:16" ht="15.75">
      <c r="B6" s="207" t="s">
        <v>210</v>
      </c>
      <c r="F6" s="11">
        <v>1997</v>
      </c>
      <c r="G6" s="11">
        <v>1998</v>
      </c>
      <c r="H6" s="11">
        <v>1999</v>
      </c>
      <c r="I6" s="11">
        <v>2000</v>
      </c>
      <c r="J6" s="11">
        <v>2001</v>
      </c>
      <c r="K6" s="11">
        <v>2002</v>
      </c>
      <c r="L6" s="11">
        <v>2003</v>
      </c>
      <c r="M6" s="11">
        <v>2004</v>
      </c>
      <c r="N6" s="11">
        <v>2005</v>
      </c>
      <c r="O6" s="11">
        <v>2006</v>
      </c>
      <c r="P6" s="11">
        <v>2007</v>
      </c>
    </row>
    <row r="7" ht="6" customHeight="1"/>
    <row r="8" ht="15">
      <c r="B8" s="208" t="s">
        <v>86</v>
      </c>
    </row>
    <row r="9" spans="2:16" ht="15">
      <c r="B9" t="s">
        <v>211</v>
      </c>
      <c r="C9" t="s">
        <v>212</v>
      </c>
      <c r="E9" t="s">
        <v>19</v>
      </c>
      <c r="F9" s="323">
        <v>2.351</v>
      </c>
      <c r="G9" s="323">
        <v>2.594</v>
      </c>
      <c r="H9" s="323">
        <v>2.747</v>
      </c>
      <c r="I9" s="323">
        <v>2.491</v>
      </c>
      <c r="J9" s="323">
        <v>2.646</v>
      </c>
      <c r="K9" s="323">
        <v>2.438</v>
      </c>
      <c r="L9" s="323">
        <v>2.513</v>
      </c>
      <c r="M9" s="323">
        <v>2.454</v>
      </c>
      <c r="N9" s="323">
        <v>2.6</v>
      </c>
      <c r="O9" s="371" t="s">
        <v>17</v>
      </c>
      <c r="P9" s="371" t="s">
        <v>17</v>
      </c>
    </row>
    <row r="10" spans="2:16" ht="15">
      <c r="B10" t="s">
        <v>213</v>
      </c>
      <c r="C10" t="s">
        <v>214</v>
      </c>
      <c r="E10" t="s">
        <v>19</v>
      </c>
      <c r="F10" s="323">
        <v>2.395</v>
      </c>
      <c r="G10" s="323">
        <v>2.596</v>
      </c>
      <c r="H10" s="323">
        <v>2.729</v>
      </c>
      <c r="I10" s="323">
        <v>2.478</v>
      </c>
      <c r="J10" s="323">
        <v>2.627</v>
      </c>
      <c r="K10" s="323">
        <v>2.416</v>
      </c>
      <c r="L10" s="323">
        <v>2.494</v>
      </c>
      <c r="M10" s="323">
        <v>2.4262870000000003</v>
      </c>
      <c r="N10" s="323">
        <v>2.6</v>
      </c>
      <c r="O10" s="371" t="s">
        <v>17</v>
      </c>
      <c r="P10" s="371" t="s">
        <v>17</v>
      </c>
    </row>
    <row r="11" spans="3:16" ht="15">
      <c r="C11" t="s">
        <v>215</v>
      </c>
      <c r="E11" t="s">
        <v>19</v>
      </c>
      <c r="F11" s="209">
        <f aca="true" t="shared" si="0" ref="F11:N11">F9+F10</f>
        <v>4.746</v>
      </c>
      <c r="G11" s="209">
        <f t="shared" si="0"/>
        <v>5.1899999999999995</v>
      </c>
      <c r="H11" s="209">
        <f t="shared" si="0"/>
        <v>5.476</v>
      </c>
      <c r="I11" s="209">
        <f t="shared" si="0"/>
        <v>4.969</v>
      </c>
      <c r="J11" s="209">
        <f t="shared" si="0"/>
        <v>5.273</v>
      </c>
      <c r="K11" s="209">
        <f t="shared" si="0"/>
        <v>4.854</v>
      </c>
      <c r="L11" s="209">
        <f t="shared" si="0"/>
        <v>5.007</v>
      </c>
      <c r="M11" s="209">
        <f t="shared" si="0"/>
        <v>4.880287000000001</v>
      </c>
      <c r="N11" s="209">
        <f t="shared" si="0"/>
        <v>5.2</v>
      </c>
      <c r="O11" s="370" t="s">
        <v>17</v>
      </c>
      <c r="P11" s="370" t="s">
        <v>17</v>
      </c>
    </row>
    <row r="12" ht="6" customHeight="1"/>
    <row r="13" ht="15">
      <c r="B13" s="208" t="s">
        <v>87</v>
      </c>
    </row>
    <row r="14" spans="2:16" ht="15">
      <c r="B14" t="s">
        <v>216</v>
      </c>
      <c r="C14" t="s">
        <v>217</v>
      </c>
      <c r="E14" t="s">
        <v>0</v>
      </c>
      <c r="F14" s="210">
        <v>8215</v>
      </c>
      <c r="G14" s="210">
        <v>8691</v>
      </c>
      <c r="H14" s="210">
        <v>9079</v>
      </c>
      <c r="I14" s="210">
        <v>9508</v>
      </c>
      <c r="J14" s="210">
        <v>10213</v>
      </c>
      <c r="K14" s="210">
        <v>11513</v>
      </c>
      <c r="L14" s="210">
        <v>12384.663</v>
      </c>
      <c r="M14" s="210">
        <v>12876.353</v>
      </c>
      <c r="N14" s="210">
        <v>13161.129</v>
      </c>
      <c r="O14" s="210">
        <v>12961.695</v>
      </c>
      <c r="P14" s="210">
        <v>12873.273</v>
      </c>
    </row>
    <row r="15" ht="6" customHeight="1"/>
    <row r="16" spans="2:3" ht="15">
      <c r="B16" t="s">
        <v>216</v>
      </c>
      <c r="C16" t="s">
        <v>218</v>
      </c>
    </row>
    <row r="17" spans="4:16" ht="15">
      <c r="D17" t="s">
        <v>219</v>
      </c>
      <c r="E17" t="s">
        <v>0</v>
      </c>
      <c r="F17" s="210">
        <v>528</v>
      </c>
      <c r="G17" s="210">
        <v>589</v>
      </c>
      <c r="H17" s="210">
        <v>627</v>
      </c>
      <c r="I17" s="210">
        <v>659</v>
      </c>
      <c r="J17" s="210">
        <v>852</v>
      </c>
      <c r="K17" s="210">
        <v>1009</v>
      </c>
      <c r="L17" s="210">
        <v>946.736</v>
      </c>
      <c r="M17" s="210">
        <v>994.931</v>
      </c>
      <c r="N17" s="210">
        <v>1024.691</v>
      </c>
      <c r="O17" s="210">
        <v>1124.485</v>
      </c>
      <c r="P17" s="210">
        <v>1156.77</v>
      </c>
    </row>
    <row r="18" spans="4:16" ht="15">
      <c r="D18" t="s">
        <v>220</v>
      </c>
      <c r="E18" t="s">
        <v>0</v>
      </c>
      <c r="F18" s="210">
        <v>3311</v>
      </c>
      <c r="G18" s="210">
        <v>3610</v>
      </c>
      <c r="H18" s="210">
        <v>4102</v>
      </c>
      <c r="I18" s="210">
        <v>4415</v>
      </c>
      <c r="J18" s="210">
        <v>4716</v>
      </c>
      <c r="K18" s="210">
        <v>4993</v>
      </c>
      <c r="L18" s="210">
        <v>5608.463</v>
      </c>
      <c r="M18" s="210">
        <v>6233.761</v>
      </c>
      <c r="N18" s="210">
        <v>7009.238</v>
      </c>
      <c r="O18" s="210">
        <v>7437.362</v>
      </c>
      <c r="P18" s="210">
        <v>8039.343</v>
      </c>
    </row>
    <row r="19" spans="4:16" ht="15">
      <c r="D19" t="s">
        <v>221</v>
      </c>
      <c r="E19" t="s">
        <v>0</v>
      </c>
      <c r="F19" s="210">
        <v>445</v>
      </c>
      <c r="G19" s="210">
        <v>485</v>
      </c>
      <c r="H19" s="210">
        <v>508</v>
      </c>
      <c r="I19" s="210">
        <v>492</v>
      </c>
      <c r="J19" s="210">
        <v>459</v>
      </c>
      <c r="K19" s="210">
        <v>418</v>
      </c>
      <c r="L19" s="210">
        <v>395.159</v>
      </c>
      <c r="M19" s="210">
        <v>594.724</v>
      </c>
      <c r="N19" s="210">
        <v>657.137</v>
      </c>
      <c r="O19" s="210">
        <v>749.511</v>
      </c>
      <c r="P19" s="210">
        <v>777.311</v>
      </c>
    </row>
    <row r="20" spans="4:16" ht="15">
      <c r="D20" t="s">
        <v>222</v>
      </c>
      <c r="E20" t="s">
        <v>0</v>
      </c>
      <c r="F20" s="211">
        <v>180</v>
      </c>
      <c r="G20" s="211">
        <v>185</v>
      </c>
      <c r="H20" s="211">
        <v>190</v>
      </c>
      <c r="I20" s="210">
        <v>195</v>
      </c>
      <c r="J20" s="210">
        <v>211</v>
      </c>
      <c r="K20" s="210">
        <v>205</v>
      </c>
      <c r="L20" s="210">
        <v>184.267</v>
      </c>
      <c r="M20" s="210">
        <v>300.592</v>
      </c>
      <c r="N20" s="210">
        <v>283.229</v>
      </c>
      <c r="O20" s="210">
        <v>359.426</v>
      </c>
      <c r="P20" s="210">
        <v>381.383</v>
      </c>
    </row>
    <row r="21" spans="4:16" ht="15">
      <c r="D21" t="s">
        <v>223</v>
      </c>
      <c r="E21" t="s">
        <v>0</v>
      </c>
      <c r="F21" s="212">
        <f aca="true" t="shared" si="1" ref="F21:P21">F17+F18+F19+F20</f>
        <v>4464</v>
      </c>
      <c r="G21" s="212">
        <f t="shared" si="1"/>
        <v>4869</v>
      </c>
      <c r="H21" s="212">
        <f t="shared" si="1"/>
        <v>5427</v>
      </c>
      <c r="I21" s="212">
        <f t="shared" si="1"/>
        <v>5761</v>
      </c>
      <c r="J21" s="212">
        <f t="shared" si="1"/>
        <v>6238</v>
      </c>
      <c r="K21" s="212">
        <f t="shared" si="1"/>
        <v>6625</v>
      </c>
      <c r="L21" s="233">
        <f t="shared" si="1"/>
        <v>7134.624999999999</v>
      </c>
      <c r="M21" s="233">
        <f t="shared" si="1"/>
        <v>8124.008000000001</v>
      </c>
      <c r="N21" s="233">
        <f t="shared" si="1"/>
        <v>8974.295</v>
      </c>
      <c r="O21" s="233">
        <f t="shared" si="1"/>
        <v>9670.784</v>
      </c>
      <c r="P21" s="233">
        <f t="shared" si="1"/>
        <v>10354.806999999999</v>
      </c>
    </row>
    <row r="22" ht="6" customHeight="1"/>
    <row r="23" spans="2:16" ht="15">
      <c r="B23" t="s">
        <v>224</v>
      </c>
      <c r="E23" t="s">
        <v>0</v>
      </c>
      <c r="F23" s="212">
        <f aca="true" t="shared" si="2" ref="F23:L23">F14+F21</f>
        <v>12679</v>
      </c>
      <c r="G23" s="212">
        <f t="shared" si="2"/>
        <v>13560</v>
      </c>
      <c r="H23" s="212">
        <f t="shared" si="2"/>
        <v>14506</v>
      </c>
      <c r="I23" s="212">
        <f t="shared" si="2"/>
        <v>15269</v>
      </c>
      <c r="J23" s="212">
        <f t="shared" si="2"/>
        <v>16451</v>
      </c>
      <c r="K23" s="212">
        <f t="shared" si="2"/>
        <v>18138</v>
      </c>
      <c r="L23" s="233">
        <f t="shared" si="2"/>
        <v>19519.288</v>
      </c>
      <c r="M23" s="233">
        <f>M14+M21</f>
        <v>21000.361</v>
      </c>
      <c r="N23" s="233">
        <f>N14+N21</f>
        <v>22135.424</v>
      </c>
      <c r="O23" s="233">
        <f>O14+O21</f>
        <v>22632.479</v>
      </c>
      <c r="P23" s="233">
        <f>P14+P21</f>
        <v>23228.079999999998</v>
      </c>
    </row>
    <row r="24" ht="6" customHeight="1"/>
    <row r="25" ht="15">
      <c r="B25" s="208" t="s">
        <v>88</v>
      </c>
    </row>
    <row r="26" spans="2:16" ht="15">
      <c r="B26" t="s">
        <v>286</v>
      </c>
      <c r="C26" t="s">
        <v>225</v>
      </c>
      <c r="E26" t="s">
        <v>0</v>
      </c>
      <c r="F26" s="214">
        <v>2690</v>
      </c>
      <c r="G26" s="214">
        <v>2576</v>
      </c>
      <c r="H26" s="214">
        <v>2618</v>
      </c>
      <c r="I26" s="214">
        <v>2470</v>
      </c>
      <c r="J26" s="214">
        <v>2326</v>
      </c>
      <c r="K26" s="214">
        <v>2284</v>
      </c>
      <c r="L26" s="214">
        <v>2430</v>
      </c>
      <c r="M26" s="214">
        <v>2337</v>
      </c>
      <c r="N26" s="214">
        <v>2051</v>
      </c>
      <c r="O26" s="214">
        <v>2015</v>
      </c>
      <c r="P26" s="214">
        <v>2094</v>
      </c>
    </row>
    <row r="27" ht="6" customHeight="1"/>
    <row r="28" spans="2:23" ht="15">
      <c r="B28" t="s">
        <v>255</v>
      </c>
      <c r="E28" t="s">
        <v>0</v>
      </c>
      <c r="G28">
        <v>7</v>
      </c>
      <c r="H28">
        <v>6</v>
      </c>
      <c r="I28">
        <v>6</v>
      </c>
      <c r="J28">
        <v>6</v>
      </c>
      <c r="K28" s="214">
        <v>112</v>
      </c>
      <c r="L28" s="214">
        <v>208</v>
      </c>
      <c r="M28" s="214">
        <v>207</v>
      </c>
      <c r="N28" s="214">
        <v>195</v>
      </c>
      <c r="O28" s="214">
        <v>121</v>
      </c>
      <c r="P28" s="214">
        <v>111</v>
      </c>
      <c r="Q28" s="214"/>
      <c r="R28" s="214"/>
      <c r="S28" s="214"/>
      <c r="T28" s="214"/>
      <c r="U28" s="214"/>
      <c r="V28" s="214"/>
      <c r="W28" s="214"/>
    </row>
    <row r="29" ht="6" customHeight="1"/>
    <row r="30" spans="2:16" ht="15">
      <c r="B30" t="s">
        <v>224</v>
      </c>
      <c r="E30" t="s">
        <v>0</v>
      </c>
      <c r="F30" s="212">
        <f aca="true" t="shared" si="3" ref="F30:L30">F26+F28</f>
        <v>2690</v>
      </c>
      <c r="G30" s="212">
        <f t="shared" si="3"/>
        <v>2583</v>
      </c>
      <c r="H30" s="212">
        <f t="shared" si="3"/>
        <v>2624</v>
      </c>
      <c r="I30" s="212">
        <f t="shared" si="3"/>
        <v>2476</v>
      </c>
      <c r="J30" s="212">
        <f t="shared" si="3"/>
        <v>2332</v>
      </c>
      <c r="K30" s="212">
        <f t="shared" si="3"/>
        <v>2396</v>
      </c>
      <c r="L30" s="212">
        <f t="shared" si="3"/>
        <v>2638</v>
      </c>
      <c r="M30" s="212">
        <f>M26+M28</f>
        <v>2544</v>
      </c>
      <c r="N30" s="212">
        <f>N26+N28</f>
        <v>2246</v>
      </c>
      <c r="O30" s="212">
        <f>O26+O28</f>
        <v>2136</v>
      </c>
      <c r="P30" s="212">
        <f>P26+P28</f>
        <v>2205</v>
      </c>
    </row>
    <row r="32" spans="2:16" ht="15.75">
      <c r="B32" s="207" t="s">
        <v>226</v>
      </c>
      <c r="F32" s="11">
        <f aca="true" t="shared" si="4" ref="F32:L32">F6</f>
        <v>1997</v>
      </c>
      <c r="G32" s="11">
        <f t="shared" si="4"/>
        <v>1998</v>
      </c>
      <c r="H32" s="11">
        <f t="shared" si="4"/>
        <v>1999</v>
      </c>
      <c r="I32" s="11">
        <f t="shared" si="4"/>
        <v>2000</v>
      </c>
      <c r="J32" s="11">
        <f t="shared" si="4"/>
        <v>2001</v>
      </c>
      <c r="K32" s="11">
        <f t="shared" si="4"/>
        <v>2002</v>
      </c>
      <c r="L32" s="11">
        <f t="shared" si="4"/>
        <v>2003</v>
      </c>
      <c r="M32" s="11">
        <f>M6</f>
        <v>2004</v>
      </c>
      <c r="N32" s="11">
        <f>N6</f>
        <v>2005</v>
      </c>
      <c r="O32" s="11">
        <f>O6</f>
        <v>2006</v>
      </c>
      <c r="P32" s="11">
        <f>P6</f>
        <v>2007</v>
      </c>
    </row>
    <row r="33" ht="6" customHeight="1"/>
    <row r="34" ht="15">
      <c r="B34" s="208" t="s">
        <v>227</v>
      </c>
    </row>
    <row r="35" spans="2:3" ht="15">
      <c r="B35" t="s">
        <v>228</v>
      </c>
      <c r="C35" t="s">
        <v>212</v>
      </c>
    </row>
    <row r="36" spans="4:16" ht="15">
      <c r="D36" t="s">
        <v>229</v>
      </c>
      <c r="E36" t="s">
        <v>21</v>
      </c>
      <c r="F36" s="215">
        <v>16.25</v>
      </c>
      <c r="G36" s="216">
        <v>15.7</v>
      </c>
      <c r="H36" s="215">
        <v>15.7</v>
      </c>
      <c r="I36" s="216">
        <v>15.5</v>
      </c>
      <c r="J36" s="215">
        <v>15.4</v>
      </c>
      <c r="K36" s="216">
        <v>15.2</v>
      </c>
      <c r="L36" s="215">
        <v>14.8</v>
      </c>
      <c r="M36" s="215">
        <v>14.3</v>
      </c>
      <c r="N36" s="215">
        <v>12.5</v>
      </c>
      <c r="O36" s="215">
        <v>14.4</v>
      </c>
      <c r="P36" s="371" t="s">
        <v>17</v>
      </c>
    </row>
    <row r="37" spans="4:16" ht="15">
      <c r="D37" t="s">
        <v>230</v>
      </c>
      <c r="E37" t="s">
        <v>21</v>
      </c>
      <c r="F37" s="215">
        <v>0.6</v>
      </c>
      <c r="G37" s="217">
        <v>0.7</v>
      </c>
      <c r="H37" s="215">
        <v>0.7</v>
      </c>
      <c r="I37" s="216">
        <v>0.5468</v>
      </c>
      <c r="J37" s="215">
        <v>0.5</v>
      </c>
      <c r="K37" s="216">
        <v>0.6</v>
      </c>
      <c r="L37" s="215">
        <v>0.6</v>
      </c>
      <c r="M37" s="215">
        <v>0.5</v>
      </c>
      <c r="N37" s="215">
        <v>0.4</v>
      </c>
      <c r="O37" s="215">
        <v>0.4</v>
      </c>
      <c r="P37" s="371" t="s">
        <v>17</v>
      </c>
    </row>
    <row r="38" spans="4:16" ht="15">
      <c r="D38" t="s">
        <v>231</v>
      </c>
      <c r="E38" t="s">
        <v>21</v>
      </c>
      <c r="F38" s="218">
        <f aca="true" t="shared" si="5" ref="F38:O38">F36+F37</f>
        <v>16.85</v>
      </c>
      <c r="G38" s="218">
        <f t="shared" si="5"/>
        <v>16.4</v>
      </c>
      <c r="H38" s="218">
        <f t="shared" si="5"/>
        <v>16.4</v>
      </c>
      <c r="I38" s="218">
        <f t="shared" si="5"/>
        <v>16.0468</v>
      </c>
      <c r="J38" s="218">
        <f t="shared" si="5"/>
        <v>15.9</v>
      </c>
      <c r="K38" s="218">
        <f t="shared" si="5"/>
        <v>15.799999999999999</v>
      </c>
      <c r="L38" s="218">
        <f t="shared" si="5"/>
        <v>15.4</v>
      </c>
      <c r="M38" s="218">
        <f t="shared" si="5"/>
        <v>14.8</v>
      </c>
      <c r="N38" s="218">
        <f t="shared" si="5"/>
        <v>12.9</v>
      </c>
      <c r="O38" s="218">
        <f t="shared" si="5"/>
        <v>14.8</v>
      </c>
      <c r="P38" s="371" t="s">
        <v>17</v>
      </c>
    </row>
    <row r="39" ht="6" customHeight="1"/>
    <row r="40" ht="15">
      <c r="C40" t="s">
        <v>232</v>
      </c>
    </row>
    <row r="41" spans="4:16" ht="15">
      <c r="D41" t="s">
        <v>233</v>
      </c>
      <c r="E41" t="s">
        <v>21</v>
      </c>
      <c r="F41" s="215">
        <v>20.586</v>
      </c>
      <c r="G41" s="215">
        <v>18.7</v>
      </c>
      <c r="H41" s="215">
        <v>19.2</v>
      </c>
      <c r="I41" s="215">
        <v>20.3</v>
      </c>
      <c r="J41" s="215">
        <v>19.3</v>
      </c>
      <c r="K41" s="215">
        <v>18.3</v>
      </c>
      <c r="L41" s="215">
        <v>20.9</v>
      </c>
      <c r="M41" s="215">
        <v>17.6</v>
      </c>
      <c r="N41" s="215">
        <v>17.4</v>
      </c>
      <c r="O41" s="215">
        <v>19.4</v>
      </c>
      <c r="P41" s="371" t="s">
        <v>17</v>
      </c>
    </row>
    <row r="42" spans="4:16" ht="15">
      <c r="D42" t="s">
        <v>230</v>
      </c>
      <c r="E42" t="s">
        <v>21</v>
      </c>
      <c r="F42" s="215">
        <v>0.27</v>
      </c>
      <c r="G42" s="215">
        <v>0.2</v>
      </c>
      <c r="H42" s="215">
        <v>0.3</v>
      </c>
      <c r="I42" s="215">
        <v>0.2441</v>
      </c>
      <c r="J42" s="215">
        <v>0.2</v>
      </c>
      <c r="K42" s="215">
        <v>0.2</v>
      </c>
      <c r="L42" s="215">
        <v>0.2</v>
      </c>
      <c r="M42" s="215">
        <v>0.3</v>
      </c>
      <c r="N42" s="215">
        <v>0.3</v>
      </c>
      <c r="O42" s="215">
        <v>0.2</v>
      </c>
      <c r="P42" s="371" t="s">
        <v>17</v>
      </c>
    </row>
    <row r="43" spans="4:16" ht="15">
      <c r="D43" t="s">
        <v>234</v>
      </c>
      <c r="E43" t="s">
        <v>21</v>
      </c>
      <c r="F43" s="218">
        <f aca="true" t="shared" si="6" ref="F43:O43">F41+F42</f>
        <v>20.855999999999998</v>
      </c>
      <c r="G43" s="218">
        <f t="shared" si="6"/>
        <v>18.9</v>
      </c>
      <c r="H43" s="218">
        <f t="shared" si="6"/>
        <v>19.5</v>
      </c>
      <c r="I43" s="218">
        <f t="shared" si="6"/>
        <v>20.5441</v>
      </c>
      <c r="J43" s="218">
        <f t="shared" si="6"/>
        <v>19.5</v>
      </c>
      <c r="K43" s="218">
        <f t="shared" si="6"/>
        <v>18.5</v>
      </c>
      <c r="L43" s="218">
        <f t="shared" si="6"/>
        <v>21.099999999999998</v>
      </c>
      <c r="M43" s="218">
        <f t="shared" si="6"/>
        <v>17.900000000000002</v>
      </c>
      <c r="N43" s="218">
        <f t="shared" si="6"/>
        <v>17.7</v>
      </c>
      <c r="O43" s="218">
        <f t="shared" si="6"/>
        <v>19.599999999999998</v>
      </c>
      <c r="P43" s="371" t="s">
        <v>17</v>
      </c>
    </row>
    <row r="44" ht="6" customHeight="1"/>
    <row r="45" ht="15">
      <c r="C45" t="s">
        <v>235</v>
      </c>
    </row>
    <row r="46" spans="4:16" ht="15">
      <c r="D46" t="s">
        <v>236</v>
      </c>
      <c r="E46" t="s">
        <v>21</v>
      </c>
      <c r="F46" s="218">
        <f aca="true" t="shared" si="7" ref="F46:O47">F36+F41</f>
        <v>36.836</v>
      </c>
      <c r="G46" s="218">
        <f t="shared" si="7"/>
        <v>34.4</v>
      </c>
      <c r="H46" s="218">
        <f t="shared" si="7"/>
        <v>34.9</v>
      </c>
      <c r="I46" s="218">
        <f t="shared" si="7"/>
        <v>35.8</v>
      </c>
      <c r="J46" s="218">
        <f t="shared" si="7"/>
        <v>34.7</v>
      </c>
      <c r="K46" s="218">
        <f t="shared" si="7"/>
        <v>33.5</v>
      </c>
      <c r="L46" s="218">
        <f t="shared" si="7"/>
        <v>35.7</v>
      </c>
      <c r="M46" s="218">
        <f t="shared" si="7"/>
        <v>31.900000000000002</v>
      </c>
      <c r="N46" s="218">
        <f t="shared" si="7"/>
        <v>29.9</v>
      </c>
      <c r="O46" s="218">
        <f t="shared" si="7"/>
        <v>33.8</v>
      </c>
      <c r="P46" s="371" t="s">
        <v>17</v>
      </c>
    </row>
    <row r="47" spans="4:16" ht="15">
      <c r="D47" t="s">
        <v>237</v>
      </c>
      <c r="E47" t="s">
        <v>21</v>
      </c>
      <c r="F47" s="218">
        <f t="shared" si="7"/>
        <v>0.87</v>
      </c>
      <c r="G47" s="218">
        <f t="shared" si="7"/>
        <v>0.8999999999999999</v>
      </c>
      <c r="H47" s="218">
        <f t="shared" si="7"/>
        <v>1</v>
      </c>
      <c r="I47" s="218">
        <f t="shared" si="7"/>
        <v>0.7908999999999999</v>
      </c>
      <c r="J47" s="218">
        <f t="shared" si="7"/>
        <v>0.7</v>
      </c>
      <c r="K47" s="218">
        <f t="shared" si="7"/>
        <v>0.8</v>
      </c>
      <c r="L47" s="218">
        <f t="shared" si="7"/>
        <v>0.8</v>
      </c>
      <c r="M47" s="218">
        <f t="shared" si="7"/>
        <v>0.8</v>
      </c>
      <c r="N47" s="218">
        <f t="shared" si="7"/>
        <v>0.7</v>
      </c>
      <c r="O47" s="218">
        <f t="shared" si="7"/>
        <v>0.6000000000000001</v>
      </c>
      <c r="P47" s="371" t="s">
        <v>17</v>
      </c>
    </row>
    <row r="48" ht="6" customHeight="1"/>
    <row r="49" ht="15">
      <c r="B49" s="208" t="s">
        <v>86</v>
      </c>
    </row>
    <row r="50" spans="2:3" ht="15">
      <c r="B50" t="s">
        <v>387</v>
      </c>
      <c r="C50" t="s">
        <v>212</v>
      </c>
    </row>
    <row r="51" spans="4:16" ht="15">
      <c r="D51" t="s">
        <v>229</v>
      </c>
      <c r="E51" t="s">
        <v>21</v>
      </c>
      <c r="F51" s="215">
        <v>2.999005</v>
      </c>
      <c r="G51" s="215">
        <v>4.21</v>
      </c>
      <c r="H51" s="215">
        <v>4.45</v>
      </c>
      <c r="I51" s="215">
        <v>3.09</v>
      </c>
      <c r="J51" s="215">
        <v>4.904879</v>
      </c>
      <c r="K51" s="215">
        <v>4.362222</v>
      </c>
      <c r="L51" s="215">
        <v>4.133661</v>
      </c>
      <c r="M51" s="215">
        <v>6.38</v>
      </c>
      <c r="N51" s="215">
        <v>8.97</v>
      </c>
      <c r="O51" s="215">
        <v>7.13</v>
      </c>
      <c r="P51" s="371" t="s">
        <v>17</v>
      </c>
    </row>
    <row r="52" spans="4:16" ht="15">
      <c r="D52" t="s">
        <v>230</v>
      </c>
      <c r="E52" t="s">
        <v>21</v>
      </c>
      <c r="F52" s="215">
        <v>0.853446</v>
      </c>
      <c r="G52" s="215">
        <v>0.84</v>
      </c>
      <c r="H52" s="215">
        <v>0.91</v>
      </c>
      <c r="I52" s="215">
        <v>0.88</v>
      </c>
      <c r="J52" s="215">
        <v>0.64</v>
      </c>
      <c r="K52" s="215">
        <v>0.49</v>
      </c>
      <c r="L52" s="215">
        <v>0.434871</v>
      </c>
      <c r="M52" s="215">
        <v>0.51</v>
      </c>
      <c r="N52" s="215">
        <v>0.54</v>
      </c>
      <c r="O52" s="215">
        <v>0.53</v>
      </c>
      <c r="P52" s="371" t="s">
        <v>17</v>
      </c>
    </row>
    <row r="53" spans="4:16" ht="15">
      <c r="D53" t="s">
        <v>231</v>
      </c>
      <c r="E53" t="s">
        <v>21</v>
      </c>
      <c r="F53" s="218">
        <f aca="true" t="shared" si="8" ref="F53:O53">F51+F52</f>
        <v>3.852451</v>
      </c>
      <c r="G53" s="218">
        <f t="shared" si="8"/>
        <v>5.05</v>
      </c>
      <c r="H53" s="218">
        <f t="shared" si="8"/>
        <v>5.36</v>
      </c>
      <c r="I53" s="218">
        <f t="shared" si="8"/>
        <v>3.9699999999999998</v>
      </c>
      <c r="J53" s="218">
        <f t="shared" si="8"/>
        <v>5.544879</v>
      </c>
      <c r="K53" s="218">
        <f t="shared" si="8"/>
        <v>4.852222</v>
      </c>
      <c r="L53" s="218">
        <f t="shared" si="8"/>
        <v>4.568532</v>
      </c>
      <c r="M53" s="218">
        <f t="shared" si="8"/>
        <v>6.89</v>
      </c>
      <c r="N53" s="218">
        <f t="shared" si="8"/>
        <v>9.510000000000002</v>
      </c>
      <c r="O53" s="218">
        <f t="shared" si="8"/>
        <v>7.66</v>
      </c>
      <c r="P53" s="371" t="s">
        <v>17</v>
      </c>
    </row>
    <row r="54" ht="6" customHeight="1"/>
    <row r="55" ht="15">
      <c r="C55" t="s">
        <v>232</v>
      </c>
    </row>
    <row r="56" spans="4:16" ht="15">
      <c r="D56" t="s">
        <v>233</v>
      </c>
      <c r="E56" t="s">
        <v>21</v>
      </c>
      <c r="F56" s="215">
        <v>1.128385</v>
      </c>
      <c r="G56" s="215">
        <v>1.2</v>
      </c>
      <c r="H56" s="215">
        <v>1.138465</v>
      </c>
      <c r="I56" s="215">
        <v>1.051128</v>
      </c>
      <c r="J56" s="215">
        <v>1.15</v>
      </c>
      <c r="K56" s="215">
        <v>1.08</v>
      </c>
      <c r="L56" s="215">
        <v>1.040105</v>
      </c>
      <c r="M56" s="215">
        <v>0.91</v>
      </c>
      <c r="N56" s="215">
        <v>2.08</v>
      </c>
      <c r="O56" s="215">
        <v>2.06</v>
      </c>
      <c r="P56" s="371" t="s">
        <v>17</v>
      </c>
    </row>
    <row r="57" spans="4:16" ht="15">
      <c r="D57" t="s">
        <v>230</v>
      </c>
      <c r="E57" t="s">
        <v>21</v>
      </c>
      <c r="F57" s="215">
        <v>1.148128</v>
      </c>
      <c r="G57" s="215">
        <v>0.81</v>
      </c>
      <c r="H57" s="215">
        <v>0.89</v>
      </c>
      <c r="I57" s="215">
        <v>0.82</v>
      </c>
      <c r="J57" s="215">
        <v>0.59</v>
      </c>
      <c r="K57" s="215">
        <v>0.64</v>
      </c>
      <c r="L57" s="215">
        <v>0.52403</v>
      </c>
      <c r="M57" s="215">
        <v>0.54</v>
      </c>
      <c r="N57" s="215">
        <v>0.48</v>
      </c>
      <c r="O57" s="215">
        <v>0.45</v>
      </c>
      <c r="P57" s="371" t="s">
        <v>17</v>
      </c>
    </row>
    <row r="58" spans="4:16" ht="15">
      <c r="D58" t="s">
        <v>234</v>
      </c>
      <c r="E58" t="s">
        <v>21</v>
      </c>
      <c r="F58" s="218">
        <f aca="true" t="shared" si="9" ref="F58:O58">F56+F57</f>
        <v>2.276513</v>
      </c>
      <c r="G58" s="218">
        <f t="shared" si="9"/>
        <v>2.01</v>
      </c>
      <c r="H58" s="218">
        <f t="shared" si="9"/>
        <v>2.028465</v>
      </c>
      <c r="I58" s="218">
        <f t="shared" si="9"/>
        <v>1.8711280000000001</v>
      </c>
      <c r="J58" s="218">
        <f t="shared" si="9"/>
        <v>1.7399999999999998</v>
      </c>
      <c r="K58" s="218">
        <f t="shared" si="9"/>
        <v>1.7200000000000002</v>
      </c>
      <c r="L58" s="218">
        <f t="shared" si="9"/>
        <v>1.564135</v>
      </c>
      <c r="M58" s="218">
        <f t="shared" si="9"/>
        <v>1.4500000000000002</v>
      </c>
      <c r="N58" s="218">
        <f t="shared" si="9"/>
        <v>2.56</v>
      </c>
      <c r="O58" s="218">
        <f t="shared" si="9"/>
        <v>2.5100000000000002</v>
      </c>
      <c r="P58" s="371" t="s">
        <v>17</v>
      </c>
    </row>
    <row r="59" ht="6" customHeight="1"/>
    <row r="60" ht="15">
      <c r="C60" t="s">
        <v>235</v>
      </c>
    </row>
    <row r="61" spans="4:17" ht="15">
      <c r="D61" t="s">
        <v>236</v>
      </c>
      <c r="E61" t="s">
        <v>21</v>
      </c>
      <c r="F61" s="218">
        <f aca="true" t="shared" si="10" ref="F61:O62">F51+F56</f>
        <v>4.12739</v>
      </c>
      <c r="G61" s="218">
        <f t="shared" si="10"/>
        <v>5.41</v>
      </c>
      <c r="H61" s="218">
        <f t="shared" si="10"/>
        <v>5.588465</v>
      </c>
      <c r="I61" s="218">
        <f t="shared" si="10"/>
        <v>4.141128</v>
      </c>
      <c r="J61" s="218">
        <f t="shared" si="10"/>
        <v>6.054879</v>
      </c>
      <c r="K61" s="218">
        <f t="shared" si="10"/>
        <v>5.442222</v>
      </c>
      <c r="L61" s="218">
        <f t="shared" si="10"/>
        <v>5.1737660000000005</v>
      </c>
      <c r="M61" s="218">
        <f t="shared" si="10"/>
        <v>7.29</v>
      </c>
      <c r="N61" s="218">
        <f t="shared" si="10"/>
        <v>11.05</v>
      </c>
      <c r="O61" s="218">
        <f t="shared" si="10"/>
        <v>9.19</v>
      </c>
      <c r="P61" s="371" t="s">
        <v>17</v>
      </c>
      <c r="Q61" s="218"/>
    </row>
    <row r="62" spans="4:17" ht="15">
      <c r="D62" t="s">
        <v>237</v>
      </c>
      <c r="E62" t="s">
        <v>21</v>
      </c>
      <c r="F62" s="218">
        <f t="shared" si="10"/>
        <v>2.001574</v>
      </c>
      <c r="G62" s="218">
        <f t="shared" si="10"/>
        <v>1.65</v>
      </c>
      <c r="H62" s="218">
        <f t="shared" si="10"/>
        <v>1.8</v>
      </c>
      <c r="I62" s="218">
        <f t="shared" si="10"/>
        <v>1.7</v>
      </c>
      <c r="J62" s="218">
        <f t="shared" si="10"/>
        <v>1.23</v>
      </c>
      <c r="K62" s="218">
        <f t="shared" si="10"/>
        <v>1.13</v>
      </c>
      <c r="L62" s="218">
        <f t="shared" si="10"/>
        <v>0.958901</v>
      </c>
      <c r="M62" s="218">
        <f t="shared" si="10"/>
        <v>1.05</v>
      </c>
      <c r="N62" s="218">
        <f t="shared" si="10"/>
        <v>1.02</v>
      </c>
      <c r="O62" s="218">
        <f t="shared" si="10"/>
        <v>0.98</v>
      </c>
      <c r="P62" s="371" t="s">
        <v>17</v>
      </c>
      <c r="Q62" s="218"/>
    </row>
    <row r="63" ht="6" customHeight="1"/>
    <row r="64" spans="2:3" ht="15">
      <c r="B64" s="208" t="s">
        <v>132</v>
      </c>
      <c r="C64" s="219" t="s">
        <v>238</v>
      </c>
    </row>
    <row r="65" spans="2:3" ht="15">
      <c r="B65" t="s">
        <v>239</v>
      </c>
      <c r="C65" t="s">
        <v>212</v>
      </c>
    </row>
    <row r="66" spans="2:16" ht="15">
      <c r="B66" t="s">
        <v>282</v>
      </c>
      <c r="D66" t="s">
        <v>240</v>
      </c>
      <c r="E66" t="s">
        <v>21</v>
      </c>
      <c r="F66">
        <v>34.54</v>
      </c>
      <c r="G66">
        <v>39.73</v>
      </c>
      <c r="H66" s="220">
        <v>35.28</v>
      </c>
      <c r="I66">
        <v>7.23</v>
      </c>
      <c r="J66">
        <v>7.48</v>
      </c>
      <c r="K66">
        <v>7.05</v>
      </c>
      <c r="L66">
        <v>6.69</v>
      </c>
      <c r="M66" s="313">
        <v>7.02</v>
      </c>
      <c r="N66" s="347">
        <v>8.26</v>
      </c>
      <c r="O66" s="347">
        <v>7.85</v>
      </c>
      <c r="P66" s="371" t="s">
        <v>17</v>
      </c>
    </row>
    <row r="67" spans="3:16" ht="15">
      <c r="C67" s="219" t="s">
        <v>241</v>
      </c>
      <c r="D67" t="s">
        <v>242</v>
      </c>
      <c r="E67" t="s">
        <v>21</v>
      </c>
      <c r="H67" s="220"/>
      <c r="I67">
        <v>17.46</v>
      </c>
      <c r="J67">
        <v>14.83</v>
      </c>
      <c r="K67">
        <v>12.42</v>
      </c>
      <c r="L67">
        <v>13.07</v>
      </c>
      <c r="M67" s="313">
        <v>13.46</v>
      </c>
      <c r="N67" s="347">
        <v>17.28</v>
      </c>
      <c r="O67" s="347">
        <v>12.23</v>
      </c>
      <c r="P67" s="371" t="s">
        <v>17</v>
      </c>
    </row>
    <row r="68" spans="3:16" ht="15">
      <c r="C68" s="219" t="s">
        <v>243</v>
      </c>
      <c r="D68" t="s">
        <v>244</v>
      </c>
      <c r="H68" s="220"/>
      <c r="M68" s="313"/>
      <c r="N68" s="313"/>
      <c r="O68" s="313"/>
      <c r="P68" s="313"/>
    </row>
    <row r="69" spans="3:16" ht="15">
      <c r="C69" s="219"/>
      <c r="D69" t="s">
        <v>240</v>
      </c>
      <c r="E69" t="s">
        <v>21</v>
      </c>
      <c r="F69" s="221">
        <v>2.19</v>
      </c>
      <c r="G69" s="221">
        <v>2.37</v>
      </c>
      <c r="H69" s="222">
        <v>2.27</v>
      </c>
      <c r="I69" s="221">
        <v>0.19</v>
      </c>
      <c r="J69" s="221">
        <v>0.33</v>
      </c>
      <c r="K69" s="221">
        <v>0.24</v>
      </c>
      <c r="L69" s="245">
        <v>0.29</v>
      </c>
      <c r="M69" s="245">
        <v>0.26</v>
      </c>
      <c r="N69" s="245">
        <v>0.42</v>
      </c>
      <c r="O69" s="245">
        <v>0.56</v>
      </c>
      <c r="P69" s="371" t="s">
        <v>17</v>
      </c>
    </row>
    <row r="70" spans="3:16" ht="15">
      <c r="C70" s="219"/>
      <c r="E70" t="s">
        <v>21</v>
      </c>
      <c r="F70" s="221"/>
      <c r="G70" s="221"/>
      <c r="H70" s="222"/>
      <c r="I70" s="221">
        <v>0.25</v>
      </c>
      <c r="J70" s="221">
        <v>0.18</v>
      </c>
      <c r="K70" s="221">
        <v>0</v>
      </c>
      <c r="L70" s="245">
        <v>0.25</v>
      </c>
      <c r="M70" s="245">
        <v>0.24</v>
      </c>
      <c r="N70" s="245">
        <v>2.25</v>
      </c>
      <c r="O70" s="245">
        <v>1.17</v>
      </c>
      <c r="P70" s="371" t="s">
        <v>17</v>
      </c>
    </row>
    <row r="71" spans="3:16" ht="15">
      <c r="C71" s="219"/>
      <c r="D71" t="s">
        <v>242</v>
      </c>
      <c r="E71" t="s">
        <v>21</v>
      </c>
      <c r="F71" s="221"/>
      <c r="G71" s="221"/>
      <c r="H71" s="222"/>
      <c r="I71" s="221">
        <v>0.09</v>
      </c>
      <c r="J71" s="221">
        <v>0.15</v>
      </c>
      <c r="K71" s="221">
        <v>0.17</v>
      </c>
      <c r="L71" s="245">
        <v>0.19</v>
      </c>
      <c r="M71" s="245">
        <v>0</v>
      </c>
      <c r="N71" s="245">
        <v>0.02</v>
      </c>
      <c r="O71" s="245">
        <v>0.1</v>
      </c>
      <c r="P71" s="371" t="s">
        <v>17</v>
      </c>
    </row>
    <row r="72" spans="3:16" ht="15">
      <c r="C72" s="219"/>
      <c r="E72" t="s">
        <v>21</v>
      </c>
      <c r="F72" s="221"/>
      <c r="G72" s="221"/>
      <c r="H72" s="222"/>
      <c r="I72" s="221">
        <v>2.51</v>
      </c>
      <c r="J72" s="221">
        <v>2.1</v>
      </c>
      <c r="K72" s="221">
        <v>1.51</v>
      </c>
      <c r="L72" s="245">
        <v>1.48</v>
      </c>
      <c r="M72" s="245">
        <v>1.29</v>
      </c>
      <c r="N72" s="245">
        <v>0.36</v>
      </c>
      <c r="O72" s="245">
        <v>0.32</v>
      </c>
      <c r="P72" s="371" t="s">
        <v>17</v>
      </c>
    </row>
    <row r="73" spans="3:16" ht="15">
      <c r="C73" s="219" t="s">
        <v>245</v>
      </c>
      <c r="D73" t="s">
        <v>229</v>
      </c>
      <c r="F73" s="218">
        <f aca="true" t="shared" si="11" ref="F73:O73">F66+F67-F69-F70-F71-F72</f>
        <v>32.35</v>
      </c>
      <c r="G73" s="218">
        <f t="shared" si="11"/>
        <v>37.36</v>
      </c>
      <c r="H73" s="223">
        <f t="shared" si="11"/>
        <v>33.01</v>
      </c>
      <c r="I73" s="218">
        <f t="shared" si="11"/>
        <v>21.65</v>
      </c>
      <c r="J73" s="218">
        <f t="shared" si="11"/>
        <v>19.550000000000004</v>
      </c>
      <c r="K73" s="218">
        <f t="shared" si="11"/>
        <v>17.549999999999997</v>
      </c>
      <c r="L73" s="218">
        <f t="shared" si="11"/>
        <v>17.55</v>
      </c>
      <c r="M73" s="218">
        <f t="shared" si="11"/>
        <v>18.69</v>
      </c>
      <c r="N73" s="218">
        <f t="shared" si="11"/>
        <v>22.49</v>
      </c>
      <c r="O73" s="218">
        <f t="shared" si="11"/>
        <v>17.93</v>
      </c>
      <c r="P73" s="371" t="s">
        <v>17</v>
      </c>
    </row>
    <row r="74" ht="6" customHeight="1"/>
    <row r="75" ht="15">
      <c r="C75" t="s">
        <v>246</v>
      </c>
    </row>
    <row r="76" spans="4:16" ht="15">
      <c r="D76" t="s">
        <v>240</v>
      </c>
      <c r="E76" t="s">
        <v>21</v>
      </c>
      <c r="F76">
        <v>7.03</v>
      </c>
      <c r="G76">
        <v>8.36</v>
      </c>
      <c r="H76" s="220">
        <v>8.25</v>
      </c>
      <c r="I76">
        <v>3.53</v>
      </c>
      <c r="J76">
        <v>2.84</v>
      </c>
      <c r="K76">
        <v>2.54</v>
      </c>
      <c r="L76">
        <v>2.93</v>
      </c>
      <c r="M76" s="313">
        <v>3.12</v>
      </c>
      <c r="N76" s="347">
        <v>4.04</v>
      </c>
      <c r="O76" s="347">
        <v>3.57</v>
      </c>
      <c r="P76" s="371" t="s">
        <v>17</v>
      </c>
    </row>
    <row r="77" spans="3:16" ht="15">
      <c r="C77" s="219" t="s">
        <v>241</v>
      </c>
      <c r="D77" t="s">
        <v>242</v>
      </c>
      <c r="E77" t="s">
        <v>21</v>
      </c>
      <c r="H77" s="220"/>
      <c r="I77">
        <v>5.73</v>
      </c>
      <c r="J77">
        <v>4.98</v>
      </c>
      <c r="K77">
        <v>4.43</v>
      </c>
      <c r="L77">
        <v>3.9</v>
      </c>
      <c r="M77" s="313">
        <v>4.02</v>
      </c>
      <c r="N77" s="347">
        <v>4.87</v>
      </c>
      <c r="O77" s="347">
        <v>4.21</v>
      </c>
      <c r="P77" s="371" t="s">
        <v>17</v>
      </c>
    </row>
    <row r="78" spans="3:8" ht="15">
      <c r="C78" s="219" t="s">
        <v>243</v>
      </c>
      <c r="D78" t="s">
        <v>247</v>
      </c>
      <c r="H78" s="220"/>
    </row>
    <row r="79" spans="3:16" ht="15">
      <c r="C79" s="219"/>
      <c r="D79" t="s">
        <v>240</v>
      </c>
      <c r="E79" t="s">
        <v>21</v>
      </c>
      <c r="F79" s="209">
        <f aca="true" t="shared" si="12" ref="F79:O79">F69</f>
        <v>2.19</v>
      </c>
      <c r="G79" s="209">
        <f t="shared" si="12"/>
        <v>2.37</v>
      </c>
      <c r="H79" s="224">
        <f t="shared" si="12"/>
        <v>2.27</v>
      </c>
      <c r="I79" s="209">
        <f t="shared" si="12"/>
        <v>0.19</v>
      </c>
      <c r="J79" s="209">
        <f t="shared" si="12"/>
        <v>0.33</v>
      </c>
      <c r="K79" s="209">
        <f t="shared" si="12"/>
        <v>0.24</v>
      </c>
      <c r="L79" s="209">
        <f t="shared" si="12"/>
        <v>0.29</v>
      </c>
      <c r="M79" s="209">
        <f t="shared" si="12"/>
        <v>0.26</v>
      </c>
      <c r="N79" s="209">
        <f t="shared" si="12"/>
        <v>0.42</v>
      </c>
      <c r="O79" s="209">
        <f t="shared" si="12"/>
        <v>0.56</v>
      </c>
      <c r="P79" s="371" t="s">
        <v>17</v>
      </c>
    </row>
    <row r="80" spans="3:16" ht="15">
      <c r="C80" s="219"/>
      <c r="E80" t="s">
        <v>21</v>
      </c>
      <c r="F80" s="209">
        <f aca="true" t="shared" si="13" ref="F80:O80">F71</f>
        <v>0</v>
      </c>
      <c r="G80" s="209">
        <f t="shared" si="13"/>
        <v>0</v>
      </c>
      <c r="H80" s="224">
        <f t="shared" si="13"/>
        <v>0</v>
      </c>
      <c r="I80" s="209">
        <f t="shared" si="13"/>
        <v>0.09</v>
      </c>
      <c r="J80" s="209">
        <f t="shared" si="13"/>
        <v>0.15</v>
      </c>
      <c r="K80" s="209">
        <f t="shared" si="13"/>
        <v>0.17</v>
      </c>
      <c r="L80" s="209">
        <f t="shared" si="13"/>
        <v>0.19</v>
      </c>
      <c r="M80" s="209">
        <f t="shared" si="13"/>
        <v>0</v>
      </c>
      <c r="N80" s="209">
        <f t="shared" si="13"/>
        <v>0.02</v>
      </c>
      <c r="O80" s="209">
        <f t="shared" si="13"/>
        <v>0.1</v>
      </c>
      <c r="P80" s="371" t="s">
        <v>17</v>
      </c>
    </row>
    <row r="81" spans="3:16" ht="15">
      <c r="C81" s="219"/>
      <c r="D81" t="s">
        <v>242</v>
      </c>
      <c r="E81" t="s">
        <v>21</v>
      </c>
      <c r="F81" s="209">
        <f aca="true" t="shared" si="14" ref="F81:O81">F70</f>
        <v>0</v>
      </c>
      <c r="G81" s="209">
        <f t="shared" si="14"/>
        <v>0</v>
      </c>
      <c r="H81" s="224">
        <f t="shared" si="14"/>
        <v>0</v>
      </c>
      <c r="I81" s="209">
        <f t="shared" si="14"/>
        <v>0.25</v>
      </c>
      <c r="J81" s="209">
        <f t="shared" si="14"/>
        <v>0.18</v>
      </c>
      <c r="K81" s="209">
        <f t="shared" si="14"/>
        <v>0</v>
      </c>
      <c r="L81" s="209">
        <f t="shared" si="14"/>
        <v>0.25</v>
      </c>
      <c r="M81" s="209">
        <f t="shared" si="14"/>
        <v>0.24</v>
      </c>
      <c r="N81" s="209">
        <f t="shared" si="14"/>
        <v>2.25</v>
      </c>
      <c r="O81" s="209">
        <f t="shared" si="14"/>
        <v>1.17</v>
      </c>
      <c r="P81" s="371" t="s">
        <v>17</v>
      </c>
    </row>
    <row r="82" spans="3:16" ht="15">
      <c r="C82" s="219"/>
      <c r="E82" t="s">
        <v>21</v>
      </c>
      <c r="F82" s="209">
        <f aca="true" t="shared" si="15" ref="F82:O82">F72</f>
        <v>0</v>
      </c>
      <c r="G82" s="209">
        <f t="shared" si="15"/>
        <v>0</v>
      </c>
      <c r="H82" s="224">
        <f t="shared" si="15"/>
        <v>0</v>
      </c>
      <c r="I82" s="209">
        <f t="shared" si="15"/>
        <v>2.51</v>
      </c>
      <c r="J82" s="209">
        <f t="shared" si="15"/>
        <v>2.1</v>
      </c>
      <c r="K82" s="209">
        <f t="shared" si="15"/>
        <v>1.51</v>
      </c>
      <c r="L82" s="209">
        <f t="shared" si="15"/>
        <v>1.48</v>
      </c>
      <c r="M82" s="209">
        <f t="shared" si="15"/>
        <v>1.29</v>
      </c>
      <c r="N82" s="209">
        <f t="shared" si="15"/>
        <v>0.36</v>
      </c>
      <c r="O82" s="209">
        <f t="shared" si="15"/>
        <v>0.32</v>
      </c>
      <c r="P82" s="371" t="s">
        <v>17</v>
      </c>
    </row>
    <row r="83" spans="3:16" ht="15">
      <c r="C83" s="219" t="s">
        <v>245</v>
      </c>
      <c r="D83" t="s">
        <v>233</v>
      </c>
      <c r="F83" s="218">
        <f aca="true" t="shared" si="16" ref="F83:O83">F76+F77-F79-F80-F81-F82</f>
        <v>4.84</v>
      </c>
      <c r="G83" s="218">
        <f t="shared" si="16"/>
        <v>5.989999999999999</v>
      </c>
      <c r="H83" s="223">
        <f t="shared" si="16"/>
        <v>5.98</v>
      </c>
      <c r="I83" s="218">
        <f t="shared" si="16"/>
        <v>6.220000000000001</v>
      </c>
      <c r="J83" s="218">
        <f t="shared" si="16"/>
        <v>5.0600000000000005</v>
      </c>
      <c r="K83" s="218">
        <f t="shared" si="16"/>
        <v>5.05</v>
      </c>
      <c r="L83" s="218">
        <f t="shared" si="16"/>
        <v>4.619999999999999</v>
      </c>
      <c r="M83" s="218">
        <f t="shared" si="16"/>
        <v>5.35</v>
      </c>
      <c r="N83" s="218">
        <f t="shared" si="16"/>
        <v>5.86</v>
      </c>
      <c r="O83" s="218">
        <f t="shared" si="16"/>
        <v>5.629999999999999</v>
      </c>
      <c r="P83" s="371" t="s">
        <v>17</v>
      </c>
    </row>
    <row r="84" ht="6" customHeight="1"/>
    <row r="85" ht="15">
      <c r="B85" s="208" t="s">
        <v>248</v>
      </c>
    </row>
    <row r="86" spans="2:16" ht="15">
      <c r="B86" t="s">
        <v>249</v>
      </c>
      <c r="D86" t="s">
        <v>250</v>
      </c>
      <c r="E86" s="225" t="s">
        <v>251</v>
      </c>
      <c r="F86" s="226">
        <v>57561</v>
      </c>
      <c r="G86" s="227">
        <v>60584</v>
      </c>
      <c r="H86" s="226">
        <v>67222</v>
      </c>
      <c r="I86" s="228">
        <v>73194</v>
      </c>
      <c r="J86" s="229">
        <v>67003</v>
      </c>
      <c r="K86" s="229">
        <v>67783</v>
      </c>
      <c r="L86" s="202">
        <v>58903</v>
      </c>
      <c r="M86" s="314">
        <v>54454</v>
      </c>
      <c r="N86" s="314">
        <v>45002</v>
      </c>
      <c r="O86" s="314">
        <v>43994</v>
      </c>
      <c r="P86" s="371" t="s">
        <v>17</v>
      </c>
    </row>
    <row r="88" spans="4:16" ht="15">
      <c r="D88" t="s">
        <v>252</v>
      </c>
      <c r="E88" s="225" t="s">
        <v>251</v>
      </c>
      <c r="F88" s="226">
        <v>6124</v>
      </c>
      <c r="G88" s="227">
        <v>7314</v>
      </c>
      <c r="H88" s="226">
        <v>6623</v>
      </c>
      <c r="I88" s="228">
        <v>10822</v>
      </c>
      <c r="J88" s="229">
        <v>17467</v>
      </c>
      <c r="K88" s="229">
        <v>11427</v>
      </c>
      <c r="L88" s="202">
        <v>9501</v>
      </c>
      <c r="M88" s="314">
        <v>14995</v>
      </c>
      <c r="N88" s="314">
        <v>17024</v>
      </c>
      <c r="O88" s="314">
        <v>17909</v>
      </c>
      <c r="P88" s="371" t="s">
        <v>17</v>
      </c>
    </row>
    <row r="89" ht="6" customHeight="1"/>
    <row r="90" spans="2:16" ht="15">
      <c r="B90" s="208" t="s">
        <v>253</v>
      </c>
      <c r="C90" t="s">
        <v>231</v>
      </c>
      <c r="E90" t="s">
        <v>21</v>
      </c>
      <c r="F90" s="218">
        <f aca="true" t="shared" si="17" ref="F90:L90">F73+F86/1000</f>
        <v>89.911</v>
      </c>
      <c r="G90" s="218">
        <f t="shared" si="17"/>
        <v>97.944</v>
      </c>
      <c r="H90" s="218">
        <f t="shared" si="17"/>
        <v>100.232</v>
      </c>
      <c r="I90" s="218">
        <f t="shared" si="17"/>
        <v>94.844</v>
      </c>
      <c r="J90" s="218">
        <f t="shared" si="17"/>
        <v>86.553</v>
      </c>
      <c r="K90" s="218">
        <f t="shared" si="17"/>
        <v>85.333</v>
      </c>
      <c r="L90" s="218">
        <f t="shared" si="17"/>
        <v>76.453</v>
      </c>
      <c r="M90" s="218">
        <f>M73+M86/1000</f>
        <v>73.144</v>
      </c>
      <c r="N90" s="218">
        <f>N73+N86/1000</f>
        <v>67.492</v>
      </c>
      <c r="O90" s="218">
        <f>O73+O86/1000</f>
        <v>61.924</v>
      </c>
      <c r="P90" s="371" t="s">
        <v>17</v>
      </c>
    </row>
    <row r="91" spans="2:16" ht="15">
      <c r="B91" t="s">
        <v>254</v>
      </c>
      <c r="C91" t="s">
        <v>234</v>
      </c>
      <c r="E91" t="s">
        <v>21</v>
      </c>
      <c r="F91" s="218">
        <f aca="true" t="shared" si="18" ref="F91:L91">F83+F88/1000</f>
        <v>10.963999999999999</v>
      </c>
      <c r="G91" s="218">
        <f t="shared" si="18"/>
        <v>13.303999999999998</v>
      </c>
      <c r="H91" s="218">
        <f t="shared" si="18"/>
        <v>12.603000000000002</v>
      </c>
      <c r="I91" s="218">
        <f t="shared" si="18"/>
        <v>17.042</v>
      </c>
      <c r="J91" s="218">
        <f t="shared" si="18"/>
        <v>22.527</v>
      </c>
      <c r="K91" s="218">
        <f t="shared" si="18"/>
        <v>16.477</v>
      </c>
      <c r="L91" s="218">
        <f t="shared" si="18"/>
        <v>14.120999999999999</v>
      </c>
      <c r="M91" s="218">
        <f>M83+M88/1000</f>
        <v>20.345</v>
      </c>
      <c r="N91" s="218">
        <f>N83+N88/1000</f>
        <v>22.884</v>
      </c>
      <c r="O91" s="218">
        <f>O83+O88/1000</f>
        <v>23.538999999999998</v>
      </c>
      <c r="P91" s="371" t="s">
        <v>17</v>
      </c>
    </row>
    <row r="92" ht="6" customHeight="1"/>
    <row r="93" ht="15">
      <c r="C93" t="s">
        <v>235</v>
      </c>
    </row>
    <row r="94" spans="4:16" ht="15">
      <c r="D94" t="s">
        <v>236</v>
      </c>
      <c r="E94" t="s">
        <v>21</v>
      </c>
      <c r="F94" s="213">
        <f aca="true" t="shared" si="19" ref="F94:L94">F73+F83</f>
        <v>37.19</v>
      </c>
      <c r="G94" s="213">
        <f t="shared" si="19"/>
        <v>43.35</v>
      </c>
      <c r="H94" s="213">
        <f t="shared" si="19"/>
        <v>38.989999999999995</v>
      </c>
      <c r="I94" s="213">
        <f t="shared" si="19"/>
        <v>27.869999999999997</v>
      </c>
      <c r="J94" s="213">
        <f t="shared" si="19"/>
        <v>24.610000000000007</v>
      </c>
      <c r="K94" s="213">
        <f t="shared" si="19"/>
        <v>22.599999999999998</v>
      </c>
      <c r="L94" s="213">
        <f t="shared" si="19"/>
        <v>22.17</v>
      </c>
      <c r="M94" s="213">
        <f>M73+M83</f>
        <v>24.04</v>
      </c>
      <c r="N94" s="213">
        <f>N73+N83</f>
        <v>28.349999999999998</v>
      </c>
      <c r="O94" s="213">
        <f>O73+O83</f>
        <v>23.56</v>
      </c>
      <c r="P94" s="371" t="s">
        <v>17</v>
      </c>
    </row>
    <row r="95" spans="4:16" ht="15">
      <c r="D95" t="s">
        <v>237</v>
      </c>
      <c r="E95" t="s">
        <v>21</v>
      </c>
      <c r="F95" s="218">
        <f aca="true" t="shared" si="20" ref="F95:L95">(F86+F88)/1000</f>
        <v>63.685</v>
      </c>
      <c r="G95" s="218">
        <f t="shared" si="20"/>
        <v>67.898</v>
      </c>
      <c r="H95" s="218">
        <f t="shared" si="20"/>
        <v>73.845</v>
      </c>
      <c r="I95" s="218">
        <f t="shared" si="20"/>
        <v>84.016</v>
      </c>
      <c r="J95" s="218">
        <f t="shared" si="20"/>
        <v>84.47</v>
      </c>
      <c r="K95" s="218">
        <f t="shared" si="20"/>
        <v>79.21</v>
      </c>
      <c r="L95" s="218">
        <f t="shared" si="20"/>
        <v>68.404</v>
      </c>
      <c r="M95" s="218">
        <f>(M86+M88)/1000</f>
        <v>69.449</v>
      </c>
      <c r="N95" s="218">
        <f>(N86+N88)/1000</f>
        <v>62.026</v>
      </c>
      <c r="O95" s="218">
        <f>(O86+O88)/1000</f>
        <v>61.903</v>
      </c>
      <c r="P95" s="371" t="s">
        <v>17</v>
      </c>
    </row>
    <row r="96" ht="5.25" customHeight="1"/>
    <row r="97" ht="118.5" customHeight="1"/>
  </sheetData>
  <printOptions/>
  <pageMargins left="0.75" right="0.75" top="1" bottom="1" header="0.5" footer="0.5"/>
  <pageSetup fitToHeight="1" fitToWidth="1" horizontalDpi="300" verticalDpi="300" orientation="portrait" paperSize="9" scale="54"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25" sqref="L25"/>
    </sheetView>
  </sheetViews>
  <sheetFormatPr defaultColWidth="8.88671875" defaultRowHeight="15"/>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Y104"/>
  <sheetViews>
    <sheetView tabSelected="1" workbookViewId="0" topLeftCell="A1">
      <selection activeCell="A1" sqref="A1"/>
    </sheetView>
  </sheetViews>
  <sheetFormatPr defaultColWidth="9.77734375" defaultRowHeight="15"/>
  <cols>
    <col min="1" max="1" width="1.77734375" style="0" customWidth="1"/>
    <col min="2" max="2" width="18.88671875" style="0" customWidth="1"/>
    <col min="3" max="7" width="7.10546875" style="2" customWidth="1"/>
    <col min="8" max="12" width="7.10546875" style="0" customWidth="1"/>
    <col min="13" max="13" width="7.88671875" style="0" customWidth="1"/>
  </cols>
  <sheetData>
    <row r="1" spans="1:2" ht="25.5">
      <c r="A1" s="86" t="s">
        <v>80</v>
      </c>
      <c r="B1" s="3"/>
    </row>
    <row r="2" spans="1:13" ht="15.75" thickBot="1">
      <c r="A2" s="26" t="s">
        <v>79</v>
      </c>
      <c r="B2" s="10"/>
      <c r="C2" s="18"/>
      <c r="D2" s="18"/>
      <c r="E2" s="18"/>
      <c r="F2" s="18"/>
      <c r="G2" s="18"/>
      <c r="H2" s="9"/>
      <c r="I2" s="10"/>
      <c r="J2" s="45"/>
      <c r="K2" s="45"/>
      <c r="L2" s="45"/>
      <c r="M2" s="45"/>
    </row>
    <row r="3" spans="1:13" s="4" customFormat="1" ht="21.75" customHeight="1" thickBot="1">
      <c r="A3" s="32"/>
      <c r="B3" s="32"/>
      <c r="C3" s="33">
        <v>1997</v>
      </c>
      <c r="D3" s="33">
        <v>1998</v>
      </c>
      <c r="E3" s="33">
        <v>1999</v>
      </c>
      <c r="F3" s="33">
        <v>2000</v>
      </c>
      <c r="G3" s="33">
        <v>2001</v>
      </c>
      <c r="H3" s="33">
        <v>2002</v>
      </c>
      <c r="I3" s="33">
        <v>2003</v>
      </c>
      <c r="J3" s="33">
        <v>2004</v>
      </c>
      <c r="K3" s="33">
        <v>2005</v>
      </c>
      <c r="L3" s="33">
        <v>2006</v>
      </c>
      <c r="M3" s="33">
        <v>2007</v>
      </c>
    </row>
    <row r="4" spans="1:12" s="4" customFormat="1" ht="6" customHeight="1">
      <c r="A4" s="28"/>
      <c r="B4" s="28"/>
      <c r="C4" s="29"/>
      <c r="D4" s="29"/>
      <c r="E4" s="11"/>
      <c r="F4" s="11"/>
      <c r="G4" s="11"/>
      <c r="H4" s="11"/>
      <c r="I4" s="11"/>
      <c r="J4" s="11"/>
      <c r="K4" s="11"/>
      <c r="L4" s="11"/>
    </row>
    <row r="5" spans="1:13" ht="15">
      <c r="A5" s="13" t="s">
        <v>256</v>
      </c>
      <c r="B5" s="11"/>
      <c r="C5" s="14"/>
      <c r="E5" s="17"/>
      <c r="F5" s="17"/>
      <c r="G5" s="17"/>
      <c r="H5" s="17"/>
      <c r="I5" s="17"/>
      <c r="J5" s="17"/>
      <c r="K5" s="17"/>
      <c r="L5" s="17"/>
      <c r="M5" s="17" t="s">
        <v>0</v>
      </c>
    </row>
    <row r="6" spans="1:13" ht="15">
      <c r="A6" s="9"/>
      <c r="B6" s="8" t="s">
        <v>24</v>
      </c>
      <c r="C6" s="16">
        <v>1779.4</v>
      </c>
      <c r="D6" s="16">
        <v>1825.1</v>
      </c>
      <c r="E6" s="16">
        <v>1878</v>
      </c>
      <c r="F6" s="16">
        <v>1927</v>
      </c>
      <c r="G6" s="16">
        <v>1997</v>
      </c>
      <c r="H6" s="30">
        <v>2058</v>
      </c>
      <c r="I6" s="30">
        <v>2104</v>
      </c>
      <c r="J6" s="30">
        <v>2158</v>
      </c>
      <c r="K6" s="30">
        <v>2231.214</v>
      </c>
      <c r="L6" s="30">
        <v>2277.785</v>
      </c>
      <c r="M6" s="30">
        <v>2332</v>
      </c>
    </row>
    <row r="7" spans="1:13" ht="15">
      <c r="A7" s="9"/>
      <c r="B7" s="8" t="s">
        <v>2</v>
      </c>
      <c r="C7" s="16">
        <v>2022.6</v>
      </c>
      <c r="D7" s="16">
        <v>2073</v>
      </c>
      <c r="E7" s="16">
        <v>2131</v>
      </c>
      <c r="F7" s="16">
        <v>2188</v>
      </c>
      <c r="G7" s="16">
        <v>2262</v>
      </c>
      <c r="H7" s="30">
        <v>2330</v>
      </c>
      <c r="I7" s="30">
        <v>2383</v>
      </c>
      <c r="J7" s="30">
        <v>2448</v>
      </c>
      <c r="K7" s="30">
        <v>2531.334</v>
      </c>
      <c r="L7" s="30">
        <v>2586.505</v>
      </c>
      <c r="M7" s="30">
        <v>2648</v>
      </c>
    </row>
    <row r="8" spans="1:13" ht="15">
      <c r="A8" s="9"/>
      <c r="B8" s="8" t="s">
        <v>393</v>
      </c>
      <c r="C8" s="16">
        <v>205.6</v>
      </c>
      <c r="D8" s="16">
        <v>209.901</v>
      </c>
      <c r="E8" s="16">
        <v>216.127</v>
      </c>
      <c r="F8" s="16">
        <v>220.341</v>
      </c>
      <c r="G8" s="16">
        <v>241.2</v>
      </c>
      <c r="H8" s="30">
        <v>259.4</v>
      </c>
      <c r="I8" s="30">
        <v>262.4</v>
      </c>
      <c r="J8" s="30">
        <v>262.809</v>
      </c>
      <c r="K8" s="30">
        <v>251.022</v>
      </c>
      <c r="L8" s="30">
        <v>242.923</v>
      </c>
      <c r="M8" s="134">
        <v>250.916</v>
      </c>
    </row>
    <row r="9" spans="1:12" ht="6" customHeight="1">
      <c r="A9" s="9"/>
      <c r="B9" s="9"/>
      <c r="C9" s="15"/>
      <c r="D9" s="15"/>
      <c r="E9" s="16"/>
      <c r="F9" s="16"/>
      <c r="G9" s="16"/>
      <c r="H9" s="16"/>
      <c r="I9" s="16"/>
      <c r="J9" s="16"/>
      <c r="K9" s="16"/>
      <c r="L9" s="16"/>
    </row>
    <row r="10" spans="1:13" ht="15">
      <c r="A10" s="13" t="s">
        <v>426</v>
      </c>
      <c r="B10" s="11"/>
      <c r="C10" s="15"/>
      <c r="E10" s="17"/>
      <c r="F10" s="17"/>
      <c r="G10" s="17"/>
      <c r="H10" s="17"/>
      <c r="I10" s="31"/>
      <c r="J10" s="31"/>
      <c r="K10" s="31"/>
      <c r="L10" s="31"/>
      <c r="M10" s="31" t="s">
        <v>19</v>
      </c>
    </row>
    <row r="11" spans="1:13" ht="25.5">
      <c r="A11" s="9"/>
      <c r="B11" s="197" t="s">
        <v>300</v>
      </c>
      <c r="C11" s="319">
        <v>448.455</v>
      </c>
      <c r="D11" s="320">
        <v>423.798</v>
      </c>
      <c r="E11" s="319">
        <v>454.784</v>
      </c>
      <c r="F11" s="319">
        <v>457.949</v>
      </c>
      <c r="G11" s="319">
        <v>465.849</v>
      </c>
      <c r="H11" s="319">
        <v>470.74</v>
      </c>
      <c r="I11" s="319">
        <v>477.582</v>
      </c>
      <c r="J11" s="30">
        <v>478.87</v>
      </c>
      <c r="K11" s="30">
        <v>476.842</v>
      </c>
      <c r="L11" s="30">
        <v>482</v>
      </c>
      <c r="M11" s="30" t="s">
        <v>17</v>
      </c>
    </row>
    <row r="12" spans="1:13" ht="15">
      <c r="A12" s="9"/>
      <c r="B12" s="8" t="s">
        <v>3</v>
      </c>
      <c r="C12" s="319">
        <v>368</v>
      </c>
      <c r="D12" s="320">
        <v>358</v>
      </c>
      <c r="E12" s="319">
        <v>363</v>
      </c>
      <c r="F12" s="319">
        <v>369</v>
      </c>
      <c r="G12" s="319">
        <v>368</v>
      </c>
      <c r="H12" s="319">
        <v>374</v>
      </c>
      <c r="I12" s="319">
        <v>369</v>
      </c>
      <c r="J12" s="30">
        <v>357</v>
      </c>
      <c r="K12" s="30">
        <v>357</v>
      </c>
      <c r="L12" s="30">
        <v>377</v>
      </c>
      <c r="M12" s="30" t="s">
        <v>17</v>
      </c>
    </row>
    <row r="13" spans="1:13" ht="15">
      <c r="A13" s="9"/>
      <c r="B13" s="8" t="s">
        <v>194</v>
      </c>
      <c r="C13" s="319"/>
      <c r="D13" s="319"/>
      <c r="E13" s="319"/>
      <c r="F13" s="319"/>
      <c r="G13" s="319"/>
      <c r="H13" s="319"/>
      <c r="I13" s="319"/>
      <c r="J13" s="31"/>
      <c r="K13" s="31"/>
      <c r="L13" s="31"/>
      <c r="M13" s="31" t="s">
        <v>20</v>
      </c>
    </row>
    <row r="14" spans="1:13" ht="15">
      <c r="A14" s="9"/>
      <c r="B14" s="9" t="s">
        <v>180</v>
      </c>
      <c r="C14" s="319">
        <v>367.4873055483134</v>
      </c>
      <c r="D14" s="319">
        <v>363.26209360053275</v>
      </c>
      <c r="E14" s="319">
        <v>372.6914494611404</v>
      </c>
      <c r="F14" s="319">
        <v>388.522211299911</v>
      </c>
      <c r="G14" s="319">
        <v>366.86972124758563</v>
      </c>
      <c r="H14" s="319">
        <v>392.30897102011414</v>
      </c>
      <c r="I14" s="319">
        <v>385.5681206246635</v>
      </c>
      <c r="J14" s="319">
        <v>399.3124698681535</v>
      </c>
      <c r="K14" s="240">
        <v>395.4640277049871</v>
      </c>
      <c r="L14" s="240">
        <v>424.24</v>
      </c>
      <c r="M14" s="30" t="s">
        <v>17</v>
      </c>
    </row>
    <row r="15" spans="1:12" ht="6" customHeight="1">
      <c r="A15" s="9"/>
      <c r="B15" s="9"/>
      <c r="C15" s="84"/>
      <c r="D15" s="84"/>
      <c r="E15" s="186"/>
      <c r="F15" s="186"/>
      <c r="G15" s="186"/>
      <c r="H15" s="186"/>
      <c r="I15" s="186"/>
      <c r="J15" s="186"/>
      <c r="K15" s="186"/>
      <c r="L15" s="186"/>
    </row>
    <row r="16" spans="1:13" ht="15">
      <c r="A16" s="13" t="s">
        <v>22</v>
      </c>
      <c r="B16" s="9"/>
      <c r="C16" s="84"/>
      <c r="D16" s="72"/>
      <c r="E16" s="31"/>
      <c r="F16" s="31"/>
      <c r="G16" s="31"/>
      <c r="H16" s="31"/>
      <c r="I16" s="31"/>
      <c r="J16" s="31"/>
      <c r="K16" s="31"/>
      <c r="L16" s="31"/>
      <c r="M16" s="31" t="s">
        <v>21</v>
      </c>
    </row>
    <row r="17" spans="1:13" ht="15">
      <c r="A17" s="9"/>
      <c r="B17" s="8" t="s">
        <v>394</v>
      </c>
      <c r="C17" s="25">
        <v>157.4</v>
      </c>
      <c r="D17" s="25">
        <v>155.6</v>
      </c>
      <c r="E17" s="25">
        <v>155.8</v>
      </c>
      <c r="F17" s="25">
        <v>158.5</v>
      </c>
      <c r="G17" s="25">
        <v>150.8</v>
      </c>
      <c r="H17" s="25">
        <v>154.4</v>
      </c>
      <c r="I17" s="302">
        <v>153.4</v>
      </c>
      <c r="J17" s="25">
        <v>173.1</v>
      </c>
      <c r="K17" s="25">
        <v>165.6</v>
      </c>
      <c r="L17" s="25">
        <v>172.4</v>
      </c>
      <c r="M17" s="30" t="s">
        <v>17</v>
      </c>
    </row>
    <row r="18" spans="1:13" ht="15">
      <c r="A18" s="9"/>
      <c r="B18" s="8" t="s">
        <v>425</v>
      </c>
      <c r="C18" s="198">
        <v>7.04</v>
      </c>
      <c r="D18" s="198">
        <v>7.69</v>
      </c>
      <c r="E18" s="198">
        <v>8.24</v>
      </c>
      <c r="F18" s="198">
        <v>8.25</v>
      </c>
      <c r="G18" s="198">
        <v>9.570161</v>
      </c>
      <c r="H18" s="198">
        <v>9.119996</v>
      </c>
      <c r="I18" s="198">
        <v>8.318532</v>
      </c>
      <c r="J18" s="198">
        <v>11.25</v>
      </c>
      <c r="K18" s="199">
        <v>14.31</v>
      </c>
      <c r="L18" s="199">
        <v>12.96</v>
      </c>
      <c r="M18" s="30" t="s">
        <v>17</v>
      </c>
    </row>
    <row r="19" spans="1:13" ht="15">
      <c r="A19" s="9"/>
      <c r="B19" s="8" t="s">
        <v>195</v>
      </c>
      <c r="C19" s="74">
        <v>34.5</v>
      </c>
      <c r="D19" s="74">
        <v>39.7</v>
      </c>
      <c r="E19" s="74">
        <v>35.3</v>
      </c>
      <c r="F19" s="234">
        <v>24.7</v>
      </c>
      <c r="G19" s="25">
        <v>20.6</v>
      </c>
      <c r="H19" s="25">
        <v>19.2</v>
      </c>
      <c r="I19" s="25">
        <v>19.51</v>
      </c>
      <c r="J19" s="25">
        <v>20.49</v>
      </c>
      <c r="K19" s="25">
        <v>25.53</v>
      </c>
      <c r="L19" s="25">
        <v>20.08</v>
      </c>
      <c r="M19" s="30" t="s">
        <v>17</v>
      </c>
    </row>
    <row r="20" spans="1:13" ht="15">
      <c r="A20" s="9"/>
      <c r="B20" s="8" t="s">
        <v>196</v>
      </c>
      <c r="C20" s="198">
        <v>4.41</v>
      </c>
      <c r="D20" s="198">
        <v>2.88</v>
      </c>
      <c r="E20" s="198">
        <v>2.58</v>
      </c>
      <c r="F20" s="198">
        <v>1.54</v>
      </c>
      <c r="G20" s="199">
        <v>1.9</v>
      </c>
      <c r="H20" s="199">
        <v>1.81</v>
      </c>
      <c r="I20" s="199">
        <v>1.54</v>
      </c>
      <c r="J20" s="199">
        <v>1.33</v>
      </c>
      <c r="K20" s="199">
        <v>1.76</v>
      </c>
      <c r="L20" s="199">
        <v>1.48</v>
      </c>
      <c r="M20" s="30" t="s">
        <v>17</v>
      </c>
    </row>
    <row r="21" spans="1:13" ht="15">
      <c r="A21" s="9"/>
      <c r="B21" s="8" t="s">
        <v>197</v>
      </c>
      <c r="C21" s="198">
        <v>11.62</v>
      </c>
      <c r="D21" s="198">
        <v>10.37</v>
      </c>
      <c r="E21" s="198">
        <v>9.47</v>
      </c>
      <c r="F21" s="198">
        <v>12.24</v>
      </c>
      <c r="G21" s="199">
        <v>11.41</v>
      </c>
      <c r="H21" s="199">
        <v>10.01</v>
      </c>
      <c r="I21" s="199">
        <v>10.06</v>
      </c>
      <c r="J21" s="199">
        <v>9.97</v>
      </c>
      <c r="K21" s="199">
        <v>10.19</v>
      </c>
      <c r="L21" s="199">
        <v>10.16</v>
      </c>
      <c r="M21" s="30" t="s">
        <v>17</v>
      </c>
    </row>
    <row r="22" spans="1:13" ht="15">
      <c r="A22" s="9"/>
      <c r="B22" s="8" t="s">
        <v>398</v>
      </c>
      <c r="C22" s="25">
        <v>25.715</v>
      </c>
      <c r="D22" s="25">
        <v>28.061</v>
      </c>
      <c r="E22" s="25">
        <v>28.025</v>
      </c>
      <c r="F22" s="25">
        <v>28.149</v>
      </c>
      <c r="G22" s="25">
        <v>28.132</v>
      </c>
      <c r="H22" s="25">
        <v>28.042</v>
      </c>
      <c r="I22" s="25">
        <v>27.701</v>
      </c>
      <c r="J22" s="25">
        <v>27.649039</v>
      </c>
      <c r="K22" s="25">
        <v>27.6</v>
      </c>
      <c r="L22" s="25">
        <v>27.8</v>
      </c>
      <c r="M22" s="25">
        <v>27.5</v>
      </c>
    </row>
    <row r="23" spans="1:12" ht="6" customHeight="1">
      <c r="A23" s="9"/>
      <c r="B23" s="9"/>
      <c r="C23" s="321">
        <f>269848+20829105+379763+315112+3921100</f>
        <v>25714928</v>
      </c>
      <c r="D23" s="84"/>
      <c r="E23" s="186"/>
      <c r="F23" s="186"/>
      <c r="G23" s="186"/>
      <c r="H23" s="186"/>
      <c r="I23" s="186"/>
      <c r="J23" s="186"/>
      <c r="K23" s="186"/>
      <c r="L23" s="186"/>
    </row>
    <row r="24" spans="1:22" ht="15">
      <c r="A24" s="13" t="s">
        <v>428</v>
      </c>
      <c r="B24" s="9"/>
      <c r="C24" s="322"/>
      <c r="D24" s="72"/>
      <c r="E24" s="31"/>
      <c r="F24" s="31"/>
      <c r="G24" s="31"/>
      <c r="H24" s="31"/>
      <c r="I24" s="31"/>
      <c r="J24" s="31"/>
      <c r="K24" s="31"/>
      <c r="L24" s="31"/>
      <c r="M24" s="31" t="s">
        <v>65</v>
      </c>
      <c r="N24" s="145"/>
      <c r="O24" s="145"/>
      <c r="P24" s="145"/>
      <c r="Q24" s="145"/>
      <c r="R24" s="145"/>
      <c r="S24" s="145"/>
      <c r="T24" s="145"/>
      <c r="U24" s="145"/>
      <c r="V24" s="145"/>
    </row>
    <row r="25" spans="1:22" ht="15.75">
      <c r="A25" s="9"/>
      <c r="B25" s="8" t="s">
        <v>63</v>
      </c>
      <c r="C25" s="240">
        <v>21078</v>
      </c>
      <c r="D25" s="240">
        <v>20782</v>
      </c>
      <c r="E25" s="70">
        <v>21868</v>
      </c>
      <c r="F25" s="70">
        <v>22168</v>
      </c>
      <c r="G25" s="70">
        <v>22608</v>
      </c>
      <c r="H25" s="70">
        <v>23374</v>
      </c>
      <c r="I25" s="70">
        <v>24010</v>
      </c>
      <c r="J25" s="70">
        <v>23562</v>
      </c>
      <c r="K25" s="70">
        <v>23810</v>
      </c>
      <c r="L25" s="70">
        <v>23682</v>
      </c>
      <c r="M25" s="30">
        <v>23800</v>
      </c>
      <c r="N25" s="195"/>
      <c r="O25" s="195"/>
      <c r="P25" s="195"/>
      <c r="Q25" s="195"/>
      <c r="R25" s="195"/>
      <c r="S25" s="195"/>
      <c r="T25" s="195"/>
      <c r="U25" s="195"/>
      <c r="V25" s="195"/>
    </row>
    <row r="26" spans="1:22" ht="15">
      <c r="A26" s="9"/>
      <c r="B26" s="8" t="s">
        <v>64</v>
      </c>
      <c r="C26" s="30">
        <v>7656</v>
      </c>
      <c r="D26" s="30">
        <v>7778</v>
      </c>
      <c r="E26" s="70">
        <v>7920</v>
      </c>
      <c r="F26" s="70">
        <v>8074</v>
      </c>
      <c r="G26" s="70">
        <v>8184</v>
      </c>
      <c r="H26" s="70">
        <v>8414</v>
      </c>
      <c r="I26" s="70">
        <v>8684</v>
      </c>
      <c r="J26" s="70">
        <v>8929</v>
      </c>
      <c r="K26" s="70">
        <v>8942</v>
      </c>
      <c r="L26" s="70">
        <v>8868</v>
      </c>
      <c r="M26" s="30">
        <v>9038</v>
      </c>
      <c r="N26" s="145"/>
      <c r="O26" s="145"/>
      <c r="P26" s="145"/>
      <c r="Q26" s="145"/>
      <c r="R26" s="145"/>
      <c r="S26" s="145"/>
      <c r="T26" s="145"/>
      <c r="U26" s="145"/>
      <c r="V26" s="145"/>
    </row>
    <row r="27" spans="1:13" ht="15">
      <c r="A27" s="9"/>
      <c r="B27" s="8" t="s">
        <v>5</v>
      </c>
      <c r="C27" s="30">
        <v>7420</v>
      </c>
      <c r="D27" s="70">
        <v>7966</v>
      </c>
      <c r="E27" s="70">
        <v>8322</v>
      </c>
      <c r="F27" s="70">
        <v>8767</v>
      </c>
      <c r="G27" s="70">
        <v>8881</v>
      </c>
      <c r="H27" s="70">
        <v>9480</v>
      </c>
      <c r="I27" s="70">
        <v>9677</v>
      </c>
      <c r="J27" s="70">
        <v>10078</v>
      </c>
      <c r="K27" s="70">
        <v>10007</v>
      </c>
      <c r="L27" s="30" t="s">
        <v>17</v>
      </c>
      <c r="M27" s="30" t="s">
        <v>17</v>
      </c>
    </row>
    <row r="28" spans="1:13" ht="15">
      <c r="A28" s="9"/>
      <c r="B28" s="9" t="s">
        <v>6</v>
      </c>
      <c r="C28" s="30">
        <v>627</v>
      </c>
      <c r="D28" s="30">
        <v>656</v>
      </c>
      <c r="E28" s="70">
        <v>665</v>
      </c>
      <c r="F28" s="70">
        <v>675</v>
      </c>
      <c r="G28" s="70">
        <v>666</v>
      </c>
      <c r="H28" s="70">
        <v>718</v>
      </c>
      <c r="I28" s="70">
        <v>756</v>
      </c>
      <c r="J28" s="70">
        <v>769</v>
      </c>
      <c r="K28" s="30" t="s">
        <v>17</v>
      </c>
      <c r="L28" s="30" t="s">
        <v>17</v>
      </c>
      <c r="M28" s="30" t="s">
        <v>17</v>
      </c>
    </row>
    <row r="29" spans="1:12" ht="6.75" customHeight="1">
      <c r="A29" s="9"/>
      <c r="B29" s="9"/>
      <c r="C29" s="30"/>
      <c r="D29" s="30"/>
      <c r="E29" s="30"/>
      <c r="F29" s="30"/>
      <c r="G29" s="30"/>
      <c r="H29" s="30"/>
      <c r="I29" s="30"/>
      <c r="J29" s="30"/>
      <c r="K29" s="30"/>
      <c r="L29" s="30"/>
    </row>
    <row r="30" spans="1:20" ht="15">
      <c r="A30" s="13" t="s">
        <v>427</v>
      </c>
      <c r="B30" s="9"/>
      <c r="C30" s="30"/>
      <c r="D30" s="72"/>
      <c r="E30" s="31"/>
      <c r="F30" s="31"/>
      <c r="G30" s="31"/>
      <c r="H30" s="31"/>
      <c r="I30" s="31"/>
      <c r="J30" s="31"/>
      <c r="K30" s="31"/>
      <c r="L30" s="31"/>
      <c r="M30" s="31" t="s">
        <v>23</v>
      </c>
      <c r="N30" s="2"/>
      <c r="O30" s="2"/>
      <c r="P30" s="2"/>
      <c r="Q30" s="2"/>
      <c r="R30" s="2"/>
      <c r="T30" s="1"/>
    </row>
    <row r="31" spans="1:20" ht="15">
      <c r="A31" s="9"/>
      <c r="B31" s="8" t="s">
        <v>7</v>
      </c>
      <c r="C31" s="30">
        <v>3432</v>
      </c>
      <c r="D31" s="30">
        <v>3467.7</v>
      </c>
      <c r="E31" s="70">
        <v>3479</v>
      </c>
      <c r="F31" s="70">
        <v>3488</v>
      </c>
      <c r="G31" s="70">
        <v>3488</v>
      </c>
      <c r="H31" s="70">
        <v>3488</v>
      </c>
      <c r="I31" s="70">
        <v>3432</v>
      </c>
      <c r="J31" s="70">
        <v>3432</v>
      </c>
      <c r="K31" s="70">
        <v>3432</v>
      </c>
      <c r="L31" s="70">
        <v>3405</v>
      </c>
      <c r="M31" s="70">
        <v>3405.4869999999996</v>
      </c>
      <c r="T31" s="1"/>
    </row>
    <row r="32" spans="1:20" ht="15">
      <c r="A32" s="9"/>
      <c r="B32" s="8" t="s">
        <v>8</v>
      </c>
      <c r="C32" s="30">
        <v>7373</v>
      </c>
      <c r="D32" s="30">
        <v>7383</v>
      </c>
      <c r="E32" s="70">
        <v>7390</v>
      </c>
      <c r="F32" s="70">
        <v>7414</v>
      </c>
      <c r="G32" s="70">
        <v>7407.04</v>
      </c>
      <c r="H32" s="70">
        <v>7417</v>
      </c>
      <c r="I32" s="70">
        <v>7418</v>
      </c>
      <c r="J32" s="70">
        <v>7418</v>
      </c>
      <c r="K32" s="70">
        <v>7433</v>
      </c>
      <c r="L32" s="70">
        <v>7424.04</v>
      </c>
      <c r="M32" s="70">
        <v>7380.73</v>
      </c>
      <c r="T32" s="1"/>
    </row>
    <row r="33" spans="1:20" ht="15">
      <c r="A33" s="9"/>
      <c r="B33" s="8" t="s">
        <v>9</v>
      </c>
      <c r="C33" s="30">
        <v>42345</v>
      </c>
      <c r="D33" s="30">
        <v>42474.4</v>
      </c>
      <c r="E33" s="70">
        <v>42654</v>
      </c>
      <c r="F33" s="70">
        <v>42984</v>
      </c>
      <c r="G33" s="70">
        <v>43158.63</v>
      </c>
      <c r="H33" s="70">
        <v>43687</v>
      </c>
      <c r="I33" s="70">
        <v>43659</v>
      </c>
      <c r="J33" s="70">
        <v>43693</v>
      </c>
      <c r="K33" s="70">
        <v>43911</v>
      </c>
      <c r="L33" s="70">
        <v>44028.75</v>
      </c>
      <c r="M33" s="70">
        <f>7500.95+10370.63+26329.98</f>
        <v>44201.56</v>
      </c>
      <c r="T33" s="1"/>
    </row>
    <row r="34" spans="1:20" ht="15">
      <c r="A34" s="9"/>
      <c r="B34" s="8" t="s">
        <v>10</v>
      </c>
      <c r="C34" s="30">
        <v>53149</v>
      </c>
      <c r="D34" s="30">
        <v>53325</v>
      </c>
      <c r="E34" s="70">
        <v>53523</v>
      </c>
      <c r="F34" s="70">
        <v>53886</v>
      </c>
      <c r="G34" s="70">
        <v>54053.67</v>
      </c>
      <c r="H34" s="70">
        <v>54592</v>
      </c>
      <c r="I34" s="70">
        <v>54509</v>
      </c>
      <c r="J34" s="70">
        <v>54543</v>
      </c>
      <c r="K34" s="70">
        <v>54776</v>
      </c>
      <c r="L34" s="70">
        <v>54857.79</v>
      </c>
      <c r="M34" s="70">
        <v>54987.776999999995</v>
      </c>
      <c r="N34" s="70"/>
      <c r="T34" s="1"/>
    </row>
    <row r="35" spans="1:20" ht="15" customHeight="1">
      <c r="A35" s="9"/>
      <c r="B35" s="9"/>
      <c r="C35" s="84"/>
      <c r="D35" s="72"/>
      <c r="E35" s="31"/>
      <c r="F35" s="31"/>
      <c r="G35" s="31"/>
      <c r="H35" s="31"/>
      <c r="I35" s="31"/>
      <c r="J35" s="31"/>
      <c r="K35" s="31"/>
      <c r="L35" s="31"/>
      <c r="T35" s="1"/>
    </row>
    <row r="36" spans="1:13" ht="15">
      <c r="A36" s="11" t="s">
        <v>257</v>
      </c>
      <c r="B36" s="9"/>
      <c r="C36" s="84"/>
      <c r="D36" s="72"/>
      <c r="E36" s="31"/>
      <c r="F36" s="31"/>
      <c r="G36" s="31"/>
      <c r="H36" s="31"/>
      <c r="I36" s="31"/>
      <c r="J36" s="31"/>
      <c r="K36" s="31"/>
      <c r="L36" s="31"/>
      <c r="M36" s="31" t="s">
        <v>25</v>
      </c>
    </row>
    <row r="37" spans="1:25" ht="15">
      <c r="A37" s="9"/>
      <c r="B37" s="9" t="s">
        <v>26</v>
      </c>
      <c r="C37" s="243">
        <v>4852</v>
      </c>
      <c r="D37" s="30">
        <v>5072</v>
      </c>
      <c r="E37" s="30">
        <v>5164</v>
      </c>
      <c r="F37" s="241">
        <v>5405</v>
      </c>
      <c r="G37" s="30">
        <v>5567</v>
      </c>
      <c r="H37" s="242">
        <v>5730</v>
      </c>
      <c r="I37" s="242">
        <v>5856</v>
      </c>
      <c r="J37" s="242">
        <v>6094.203</v>
      </c>
      <c r="K37" s="242">
        <v>6150.79</v>
      </c>
      <c r="L37" s="242">
        <v>6442</v>
      </c>
      <c r="M37" s="242">
        <v>6577</v>
      </c>
      <c r="T37" s="1"/>
      <c r="U37" s="1"/>
      <c r="X37" s="1"/>
      <c r="Y37" s="1"/>
    </row>
    <row r="38" spans="1:25" ht="15">
      <c r="A38" s="9"/>
      <c r="B38" s="9" t="s">
        <v>164</v>
      </c>
      <c r="C38" s="30">
        <v>20600</v>
      </c>
      <c r="D38" s="30">
        <v>20813</v>
      </c>
      <c r="E38" s="30">
        <v>21021</v>
      </c>
      <c r="F38" s="30">
        <v>20532</v>
      </c>
      <c r="G38" s="30">
        <v>20775</v>
      </c>
      <c r="H38" s="30">
        <v>21533</v>
      </c>
      <c r="I38" s="30">
        <v>21826</v>
      </c>
      <c r="J38" s="30">
        <v>22114.827999999998</v>
      </c>
      <c r="K38" s="30">
        <v>21904.106</v>
      </c>
      <c r="L38" s="30">
        <v>22596</v>
      </c>
      <c r="M38" s="30">
        <v>22376</v>
      </c>
      <c r="U38" s="1"/>
      <c r="Y38" s="1"/>
    </row>
    <row r="39" spans="1:25" ht="15">
      <c r="A39" s="9"/>
      <c r="B39" s="9" t="s">
        <v>166</v>
      </c>
      <c r="C39" s="30">
        <v>38582</v>
      </c>
      <c r="D39" s="30">
        <v>39169</v>
      </c>
      <c r="E39" s="30">
        <v>39770</v>
      </c>
      <c r="F39" s="30">
        <v>39561</v>
      </c>
      <c r="G39" s="30">
        <v>40065</v>
      </c>
      <c r="H39" s="30">
        <v>41535</v>
      </c>
      <c r="I39" s="30">
        <v>42038</v>
      </c>
      <c r="J39" s="30">
        <v>42705.288</v>
      </c>
      <c r="K39" s="30">
        <v>42717.842000000004</v>
      </c>
      <c r="L39" s="30">
        <v>43859</v>
      </c>
      <c r="M39" s="30">
        <v>44426</v>
      </c>
      <c r="U39" s="1"/>
      <c r="Y39" s="1"/>
    </row>
    <row r="40" spans="1:25" ht="6" customHeight="1">
      <c r="A40" s="9"/>
      <c r="B40" s="9"/>
      <c r="C40" s="84"/>
      <c r="D40" s="84"/>
      <c r="E40" s="186"/>
      <c r="F40" s="186"/>
      <c r="G40" s="186"/>
      <c r="H40" s="186"/>
      <c r="I40" s="186"/>
      <c r="J40" s="186"/>
      <c r="K40" s="186"/>
      <c r="L40" s="186"/>
      <c r="U40" s="1"/>
      <c r="Y40" s="1"/>
    </row>
    <row r="41" spans="1:25" ht="15">
      <c r="A41" s="13" t="s">
        <v>69</v>
      </c>
      <c r="B41" s="9"/>
      <c r="C41" s="84"/>
      <c r="D41" s="84"/>
      <c r="E41" s="186"/>
      <c r="F41" s="186"/>
      <c r="G41" s="186"/>
      <c r="H41" s="186"/>
      <c r="I41" s="186"/>
      <c r="J41" s="186"/>
      <c r="K41" s="186"/>
      <c r="L41" s="186"/>
      <c r="U41" s="1"/>
      <c r="Y41" s="1"/>
    </row>
    <row r="42" spans="1:13" ht="15">
      <c r="A42" s="9"/>
      <c r="B42" s="8" t="s">
        <v>198</v>
      </c>
      <c r="C42" s="30">
        <v>377</v>
      </c>
      <c r="D42" s="30">
        <v>385</v>
      </c>
      <c r="E42" s="70">
        <v>310</v>
      </c>
      <c r="F42" s="70">
        <v>326</v>
      </c>
      <c r="G42" s="70">
        <v>348</v>
      </c>
      <c r="H42" s="70">
        <v>304</v>
      </c>
      <c r="I42" s="70">
        <v>336</v>
      </c>
      <c r="J42" s="70">
        <v>308</v>
      </c>
      <c r="K42" s="70">
        <v>286</v>
      </c>
      <c r="L42" s="70">
        <v>314</v>
      </c>
      <c r="M42" s="384">
        <v>282</v>
      </c>
    </row>
    <row r="43" spans="1:13" ht="15">
      <c r="A43" s="9"/>
      <c r="B43" s="8" t="s">
        <v>199</v>
      </c>
      <c r="C43" s="30">
        <v>4424</v>
      </c>
      <c r="D43" s="30">
        <v>4457</v>
      </c>
      <c r="E43" s="70">
        <v>4075</v>
      </c>
      <c r="F43" s="70">
        <v>3894</v>
      </c>
      <c r="G43" s="70">
        <v>3758</v>
      </c>
      <c r="H43" s="70">
        <v>3533</v>
      </c>
      <c r="I43" s="70">
        <v>3294</v>
      </c>
      <c r="J43" s="70">
        <v>3074</v>
      </c>
      <c r="K43" s="70">
        <v>2949</v>
      </c>
      <c r="L43" s="70">
        <v>2940</v>
      </c>
      <c r="M43" s="384">
        <v>2598</v>
      </c>
    </row>
    <row r="44" spans="1:13" ht="15">
      <c r="A44" s="9"/>
      <c r="B44" s="8" t="s">
        <v>200</v>
      </c>
      <c r="C44" s="30">
        <v>22629</v>
      </c>
      <c r="D44" s="30">
        <v>22467</v>
      </c>
      <c r="E44" s="70">
        <v>21002</v>
      </c>
      <c r="F44" s="70">
        <v>20515</v>
      </c>
      <c r="G44" s="70">
        <v>19908</v>
      </c>
      <c r="H44" s="70">
        <v>19275</v>
      </c>
      <c r="I44" s="70">
        <v>18755</v>
      </c>
      <c r="J44" s="70">
        <v>18501</v>
      </c>
      <c r="K44" s="70">
        <v>17880</v>
      </c>
      <c r="L44" s="70">
        <v>17263</v>
      </c>
      <c r="M44" s="384">
        <v>16056</v>
      </c>
    </row>
    <row r="45" spans="1:12" ht="6" customHeight="1">
      <c r="A45" s="9"/>
      <c r="B45" s="9"/>
      <c r="C45" s="84"/>
      <c r="D45" s="84"/>
      <c r="E45" s="186"/>
      <c r="F45" s="186"/>
      <c r="G45" s="186"/>
      <c r="H45" s="186"/>
      <c r="I45" s="186"/>
      <c r="J45" s="186"/>
      <c r="K45" s="186"/>
      <c r="L45" s="186"/>
    </row>
    <row r="46" spans="1:13" ht="15">
      <c r="A46" s="13" t="s">
        <v>429</v>
      </c>
      <c r="B46" s="9"/>
      <c r="C46" s="84"/>
      <c r="D46" s="72"/>
      <c r="E46" s="31"/>
      <c r="F46" s="31"/>
      <c r="G46" s="31"/>
      <c r="H46" s="31"/>
      <c r="I46" s="31"/>
      <c r="J46" s="31"/>
      <c r="K46" s="31"/>
      <c r="L46" s="31"/>
      <c r="M46" s="31" t="s">
        <v>19</v>
      </c>
    </row>
    <row r="47" spans="1:13" ht="15">
      <c r="A47" s="13"/>
      <c r="B47" s="9" t="s">
        <v>285</v>
      </c>
      <c r="C47" s="268">
        <v>56.135</v>
      </c>
      <c r="D47" s="268">
        <v>58.311</v>
      </c>
      <c r="E47" s="268">
        <v>61.721</v>
      </c>
      <c r="F47" s="268">
        <v>63.15800000000001</v>
      </c>
      <c r="G47" s="268">
        <v>60.746182</v>
      </c>
      <c r="H47" s="268">
        <v>57.38</v>
      </c>
      <c r="I47" s="268">
        <v>62.32</v>
      </c>
      <c r="J47" s="268">
        <v>68.74</v>
      </c>
      <c r="K47" s="199">
        <v>75.13</v>
      </c>
      <c r="L47" s="199">
        <v>77.289</v>
      </c>
      <c r="M47" s="199">
        <v>81.34</v>
      </c>
    </row>
    <row r="48" spans="1:12" ht="15">
      <c r="A48" s="13"/>
      <c r="B48" s="8" t="s">
        <v>290</v>
      </c>
      <c r="C48" s="84"/>
      <c r="D48" s="72"/>
      <c r="E48" s="31"/>
      <c r="F48" s="31"/>
      <c r="G48" s="31"/>
      <c r="H48" s="31"/>
      <c r="I48" s="31"/>
      <c r="J48" s="31"/>
      <c r="K48" s="31"/>
      <c r="L48" s="31"/>
    </row>
    <row r="49" spans="1:13" ht="15">
      <c r="A49" s="9"/>
      <c r="B49" s="69" t="s">
        <v>291</v>
      </c>
      <c r="C49" s="25">
        <v>60.71</v>
      </c>
      <c r="D49" s="25">
        <v>62.46</v>
      </c>
      <c r="E49" s="189">
        <v>64.88</v>
      </c>
      <c r="F49" s="25">
        <v>64.79</v>
      </c>
      <c r="G49" s="25">
        <v>64.57</v>
      </c>
      <c r="H49" s="25">
        <v>61.36</v>
      </c>
      <c r="I49" s="25">
        <v>66.05</v>
      </c>
      <c r="J49" s="25">
        <v>72.92</v>
      </c>
      <c r="K49" s="25">
        <v>78.1</v>
      </c>
      <c r="L49" s="30" t="s">
        <v>17</v>
      </c>
      <c r="M49" s="30" t="s">
        <v>17</v>
      </c>
    </row>
    <row r="50" spans="1:13" ht="15">
      <c r="A50" s="9"/>
      <c r="B50" s="8" t="s">
        <v>66</v>
      </c>
      <c r="C50" s="84"/>
      <c r="D50" s="72"/>
      <c r="E50" s="31"/>
      <c r="F50" s="31"/>
      <c r="G50" s="31"/>
      <c r="H50" s="31"/>
      <c r="I50" s="31"/>
      <c r="J50" s="31"/>
      <c r="K50" s="31"/>
      <c r="L50" s="31"/>
      <c r="M50" s="31" t="s">
        <v>20</v>
      </c>
    </row>
    <row r="51" spans="1:13" ht="15">
      <c r="A51" s="9"/>
      <c r="B51" s="69" t="s">
        <v>179</v>
      </c>
      <c r="C51" s="25">
        <v>196.5307830857143</v>
      </c>
      <c r="D51" s="25">
        <v>203.34718467771637</v>
      </c>
      <c r="E51" s="25">
        <v>213.23843405078594</v>
      </c>
      <c r="F51" s="25">
        <v>206.62442917204933</v>
      </c>
      <c r="G51" s="25">
        <v>213.05135138049621</v>
      </c>
      <c r="H51" s="25">
        <v>209.00348169807037</v>
      </c>
      <c r="I51" s="25">
        <v>219.98716085162712</v>
      </c>
      <c r="J51" s="25">
        <v>233.02226591537223</v>
      </c>
      <c r="K51" s="25">
        <v>233.8</v>
      </c>
      <c r="L51" s="30" t="s">
        <v>17</v>
      </c>
      <c r="M51" s="30" t="s">
        <v>17</v>
      </c>
    </row>
    <row r="52" spans="1:12" ht="6" customHeight="1">
      <c r="A52" s="9"/>
      <c r="B52" s="9"/>
      <c r="C52" s="15"/>
      <c r="D52" s="15"/>
      <c r="E52" s="9"/>
      <c r="F52" s="9"/>
      <c r="G52" s="9"/>
      <c r="H52" s="9"/>
      <c r="I52" s="9"/>
      <c r="J52" s="9"/>
      <c r="K52" s="9"/>
      <c r="L52" s="9"/>
    </row>
    <row r="53" spans="1:13" ht="15">
      <c r="A53" s="13" t="s">
        <v>11</v>
      </c>
      <c r="B53" s="9"/>
      <c r="C53" s="15"/>
      <c r="E53" s="17"/>
      <c r="F53" s="17"/>
      <c r="G53" s="17"/>
      <c r="H53" s="17"/>
      <c r="I53" s="17"/>
      <c r="J53" s="17"/>
      <c r="K53" s="17"/>
      <c r="L53" s="17"/>
      <c r="M53" s="17" t="s">
        <v>0</v>
      </c>
    </row>
    <row r="54" spans="1:13" ht="15">
      <c r="A54" s="9"/>
      <c r="B54" s="8" t="s">
        <v>12</v>
      </c>
      <c r="C54" s="16">
        <v>14391</v>
      </c>
      <c r="D54" s="16">
        <v>15193</v>
      </c>
      <c r="E54" s="62">
        <v>15941</v>
      </c>
      <c r="F54" s="62">
        <v>16787</v>
      </c>
      <c r="G54" s="62">
        <v>18081</v>
      </c>
      <c r="H54" s="70">
        <v>19783</v>
      </c>
      <c r="I54" s="70">
        <v>21084</v>
      </c>
      <c r="J54" s="70">
        <v>22555</v>
      </c>
      <c r="K54" s="70">
        <v>23795</v>
      </c>
      <c r="L54" s="70">
        <v>24437</v>
      </c>
      <c r="M54" s="70">
        <v>25132</v>
      </c>
    </row>
    <row r="55" spans="1:14" ht="15">
      <c r="A55" s="9"/>
      <c r="B55" s="8" t="s">
        <v>14</v>
      </c>
      <c r="C55" s="73">
        <v>312135</v>
      </c>
      <c r="D55" s="73">
        <v>320501</v>
      </c>
      <c r="E55" s="73">
        <v>325026</v>
      </c>
      <c r="F55" s="73">
        <v>333471</v>
      </c>
      <c r="G55" s="73">
        <v>360579</v>
      </c>
      <c r="H55" s="169">
        <v>362591</v>
      </c>
      <c r="I55" s="169">
        <v>367336</v>
      </c>
      <c r="J55" s="169">
        <v>385626</v>
      </c>
      <c r="K55" s="169">
        <v>408800</v>
      </c>
      <c r="L55" s="169">
        <v>420552</v>
      </c>
      <c r="M55" s="169">
        <v>428183</v>
      </c>
      <c r="N55" s="330"/>
    </row>
    <row r="56" spans="1:13" ht="15">
      <c r="A56" s="9"/>
      <c r="E56" s="17"/>
      <c r="F56" s="17"/>
      <c r="G56" s="17"/>
      <c r="H56" s="17"/>
      <c r="I56" s="17"/>
      <c r="J56" s="17"/>
      <c r="K56" s="17"/>
      <c r="L56" s="17"/>
      <c r="M56" s="17" t="s">
        <v>13</v>
      </c>
    </row>
    <row r="57" spans="1:13" ht="15">
      <c r="A57" s="9"/>
      <c r="B57" s="8" t="s">
        <v>27</v>
      </c>
      <c r="C57" s="73">
        <v>60508.04499999999</v>
      </c>
      <c r="D57" s="73">
        <v>69034.23300000001</v>
      </c>
      <c r="E57" s="73">
        <v>73848.827</v>
      </c>
      <c r="F57" s="73">
        <v>74582</v>
      </c>
      <c r="G57" s="73">
        <v>72400</v>
      </c>
      <c r="H57" s="73">
        <v>72602</v>
      </c>
      <c r="I57" s="73">
        <v>76451</v>
      </c>
      <c r="J57" s="73">
        <v>77572</v>
      </c>
      <c r="K57" s="73">
        <v>74514.968</v>
      </c>
      <c r="L57" s="73">
        <v>77884.24500000002</v>
      </c>
      <c r="M57" s="73">
        <v>61197.04</v>
      </c>
    </row>
    <row r="58" spans="1:12" ht="6" customHeight="1">
      <c r="A58" s="13"/>
      <c r="B58" s="9"/>
      <c r="C58" s="15"/>
      <c r="D58" s="15"/>
      <c r="E58" s="9"/>
      <c r="F58" s="9"/>
      <c r="G58" s="9"/>
      <c r="H58" s="9"/>
      <c r="I58" s="9"/>
      <c r="J58" s="9"/>
      <c r="K58" s="9"/>
      <c r="L58" s="9"/>
    </row>
    <row r="59" spans="1:13" ht="15">
      <c r="A59" s="13" t="s">
        <v>430</v>
      </c>
      <c r="B59" s="9"/>
      <c r="C59" s="15"/>
      <c r="E59" s="17"/>
      <c r="F59" s="17"/>
      <c r="G59" s="17"/>
      <c r="H59" s="17"/>
      <c r="I59" s="17"/>
      <c r="J59" s="17"/>
      <c r="K59" s="17"/>
      <c r="L59" s="17"/>
      <c r="M59" s="17" t="s">
        <v>0</v>
      </c>
    </row>
    <row r="60" spans="1:13" ht="15">
      <c r="A60" s="9"/>
      <c r="B60" s="309" t="s">
        <v>15</v>
      </c>
      <c r="C60" s="30">
        <v>5634</v>
      </c>
      <c r="D60" s="30">
        <v>5331</v>
      </c>
      <c r="E60" s="70">
        <v>5327</v>
      </c>
      <c r="F60" s="70">
        <v>5294</v>
      </c>
      <c r="G60" s="70">
        <v>5304</v>
      </c>
      <c r="H60" s="70">
        <v>5365</v>
      </c>
      <c r="I60" s="70">
        <v>5721</v>
      </c>
      <c r="J60" s="70">
        <v>5921</v>
      </c>
      <c r="K60" s="70">
        <v>5970.9</v>
      </c>
      <c r="L60" s="70">
        <v>6020</v>
      </c>
      <c r="M60" s="70">
        <v>6012</v>
      </c>
    </row>
    <row r="61" spans="1:13" ht="15">
      <c r="A61" s="9"/>
      <c r="B61" s="309" t="s">
        <v>16</v>
      </c>
      <c r="C61" s="30">
        <v>1169</v>
      </c>
      <c r="D61" s="30">
        <v>1148</v>
      </c>
      <c r="E61" s="70">
        <v>1142</v>
      </c>
      <c r="F61" s="70">
        <v>1171</v>
      </c>
      <c r="G61" s="70">
        <v>1211</v>
      </c>
      <c r="H61" s="70">
        <v>1241</v>
      </c>
      <c r="I61" s="70">
        <v>1260</v>
      </c>
      <c r="J61" s="70">
        <v>1338</v>
      </c>
      <c r="K61" s="70">
        <v>1364.5</v>
      </c>
      <c r="L61" s="70">
        <v>1372</v>
      </c>
      <c r="M61" s="70">
        <v>1416</v>
      </c>
    </row>
    <row r="62" spans="1:13" ht="8.25" customHeight="1">
      <c r="A62" s="9"/>
      <c r="B62" s="8"/>
      <c r="C62" s="30"/>
      <c r="D62" s="30"/>
      <c r="E62" s="30"/>
      <c r="F62" s="30"/>
      <c r="G62" s="72"/>
      <c r="H62" s="31"/>
      <c r="I62" s="31"/>
      <c r="J62" s="31"/>
      <c r="K62" s="31"/>
      <c r="L62" s="31"/>
      <c r="M62" s="31"/>
    </row>
    <row r="63" spans="1:13" ht="6.75" customHeight="1" thickBot="1">
      <c r="A63" s="12"/>
      <c r="B63" s="12"/>
      <c r="C63" s="23"/>
      <c r="D63" s="23"/>
      <c r="E63" s="23"/>
      <c r="F63" s="18"/>
      <c r="G63" s="18"/>
      <c r="H63" s="10"/>
      <c r="I63" s="10"/>
      <c r="J63" s="10"/>
      <c r="K63" s="10"/>
      <c r="L63" s="10"/>
      <c r="M63" s="10"/>
    </row>
    <row r="64" spans="1:13" ht="6.75" customHeight="1">
      <c r="A64" s="9"/>
      <c r="B64" s="9"/>
      <c r="C64" s="14"/>
      <c r="D64" s="14"/>
      <c r="E64" s="14"/>
      <c r="F64" s="14"/>
      <c r="G64" s="14"/>
      <c r="H64" s="9"/>
      <c r="I64" s="9"/>
      <c r="J64" s="9"/>
      <c r="K64" s="9"/>
      <c r="L64" s="9"/>
      <c r="M64" s="9"/>
    </row>
    <row r="65" spans="1:13" ht="15">
      <c r="A65" s="80" t="s">
        <v>391</v>
      </c>
      <c r="B65" s="79"/>
      <c r="C65" s="14"/>
      <c r="D65" s="14"/>
      <c r="E65" s="14"/>
      <c r="F65" s="14"/>
      <c r="G65" s="14"/>
      <c r="H65" s="9"/>
      <c r="I65" s="9"/>
      <c r="J65" s="9"/>
      <c r="K65" s="9"/>
      <c r="L65" s="9"/>
      <c r="M65" s="9"/>
    </row>
    <row r="66" spans="1:13" ht="15">
      <c r="A66" s="80" t="s">
        <v>345</v>
      </c>
      <c r="B66" s="79"/>
      <c r="C66" s="14"/>
      <c r="D66" s="14"/>
      <c r="E66" s="14"/>
      <c r="F66" s="14"/>
      <c r="G66" s="14"/>
      <c r="H66" s="9"/>
      <c r="I66" s="9"/>
      <c r="J66" s="9"/>
      <c r="K66" s="9"/>
      <c r="L66" s="9"/>
      <c r="M66" s="9"/>
    </row>
    <row r="67" spans="1:13" ht="15">
      <c r="A67" s="80" t="s">
        <v>392</v>
      </c>
      <c r="B67" s="79"/>
      <c r="C67" s="14"/>
      <c r="D67" s="14"/>
      <c r="E67" s="14"/>
      <c r="F67" s="14"/>
      <c r="G67" s="14"/>
      <c r="H67" s="9"/>
      <c r="I67" s="9"/>
      <c r="J67" s="9"/>
      <c r="K67" s="9"/>
      <c r="L67" s="9"/>
      <c r="M67" s="9"/>
    </row>
    <row r="68" spans="1:13" ht="15">
      <c r="A68" s="80" t="s">
        <v>439</v>
      </c>
      <c r="B68" s="79"/>
      <c r="C68" s="14"/>
      <c r="D68" s="14"/>
      <c r="E68" s="14"/>
      <c r="F68" s="14"/>
      <c r="G68" s="14"/>
      <c r="H68" s="9"/>
      <c r="I68" s="9"/>
      <c r="J68" s="9"/>
      <c r="K68" s="9"/>
      <c r="L68" s="9"/>
      <c r="M68" s="9"/>
    </row>
    <row r="69" spans="1:13" ht="15">
      <c r="A69" s="80" t="s">
        <v>440</v>
      </c>
      <c r="B69" s="79"/>
      <c r="C69" s="14"/>
      <c r="D69" s="14"/>
      <c r="E69" s="14"/>
      <c r="F69" s="14"/>
      <c r="G69" s="14"/>
      <c r="H69" s="9"/>
      <c r="I69" s="9"/>
      <c r="J69" s="9"/>
      <c r="K69" s="9"/>
      <c r="L69" s="9"/>
      <c r="M69" s="9"/>
    </row>
    <row r="70" spans="3:13" ht="15">
      <c r="C70" s="14"/>
      <c r="D70" s="14"/>
      <c r="E70" s="14"/>
      <c r="F70" s="14"/>
      <c r="G70" s="14"/>
      <c r="H70" s="9"/>
      <c r="I70" s="9"/>
      <c r="J70" s="9"/>
      <c r="K70" s="9"/>
      <c r="L70" s="9"/>
      <c r="M70" s="9"/>
    </row>
    <row r="71" spans="3:13" ht="15">
      <c r="C71" s="14"/>
      <c r="D71" s="14"/>
      <c r="E71" s="14"/>
      <c r="F71" s="14"/>
      <c r="G71" s="14"/>
      <c r="H71" s="9"/>
      <c r="I71" s="9"/>
      <c r="J71" s="9"/>
      <c r="K71" s="9"/>
      <c r="L71" s="9"/>
      <c r="M71" s="9"/>
    </row>
    <row r="72" spans="3:13" ht="15">
      <c r="C72" s="14"/>
      <c r="D72" s="14"/>
      <c r="E72" s="14"/>
      <c r="F72" s="14"/>
      <c r="G72" s="14"/>
      <c r="H72" s="9"/>
      <c r="I72" s="9"/>
      <c r="J72" s="9"/>
      <c r="K72" s="9"/>
      <c r="L72" s="9"/>
      <c r="M72" s="9"/>
    </row>
    <row r="73" spans="3:13" ht="15">
      <c r="C73" s="14"/>
      <c r="D73" s="14"/>
      <c r="E73" s="14"/>
      <c r="F73" s="14"/>
      <c r="G73" s="14"/>
      <c r="H73" s="9"/>
      <c r="I73" s="9"/>
      <c r="J73" s="9"/>
      <c r="K73" s="9"/>
      <c r="L73" s="9"/>
      <c r="M73" s="9"/>
    </row>
    <row r="74" spans="3:13" ht="15">
      <c r="C74" s="14"/>
      <c r="D74" s="14"/>
      <c r="E74" s="14"/>
      <c r="F74" s="14"/>
      <c r="G74" s="14"/>
      <c r="H74" s="9"/>
      <c r="I74" s="9"/>
      <c r="J74" s="9"/>
      <c r="K74" s="9"/>
      <c r="L74" s="9"/>
      <c r="M74" s="9"/>
    </row>
    <row r="75" spans="3:13" ht="15">
      <c r="C75" s="14"/>
      <c r="D75" s="14"/>
      <c r="E75" s="14"/>
      <c r="F75" s="14"/>
      <c r="G75" s="14"/>
      <c r="H75" s="9"/>
      <c r="I75" s="9"/>
      <c r="J75" s="9"/>
      <c r="K75" s="9"/>
      <c r="L75" s="9"/>
      <c r="M75" s="9"/>
    </row>
    <row r="76" spans="3:13" ht="15">
      <c r="C76" s="14"/>
      <c r="D76" s="14"/>
      <c r="E76" s="14"/>
      <c r="F76" s="14"/>
      <c r="G76" s="14"/>
      <c r="H76" s="9"/>
      <c r="I76" s="9"/>
      <c r="J76" s="9"/>
      <c r="K76" s="9"/>
      <c r="L76" s="9"/>
      <c r="M76" s="9"/>
    </row>
    <row r="77" spans="3:13" ht="15">
      <c r="C77" s="14"/>
      <c r="D77" s="14"/>
      <c r="E77" s="14"/>
      <c r="F77" s="14"/>
      <c r="G77" s="14"/>
      <c r="H77" s="9"/>
      <c r="I77" s="9"/>
      <c r="J77" s="9"/>
      <c r="K77" s="9"/>
      <c r="L77" s="9"/>
      <c r="M77" s="9"/>
    </row>
    <row r="78" spans="1:13" ht="15">
      <c r="A78" s="9"/>
      <c r="B78" s="9"/>
      <c r="C78" s="14"/>
      <c r="D78" s="14"/>
      <c r="E78" s="14"/>
      <c r="F78" s="14"/>
      <c r="G78" s="14"/>
      <c r="H78" s="9"/>
      <c r="I78" s="9"/>
      <c r="J78" s="9"/>
      <c r="K78" s="9"/>
      <c r="L78" s="9"/>
      <c r="M78" s="9"/>
    </row>
    <row r="79" spans="1:13" ht="15">
      <c r="A79" s="9"/>
      <c r="B79" s="9"/>
      <c r="C79" s="14"/>
      <c r="D79" s="14"/>
      <c r="E79" s="14"/>
      <c r="F79" s="14"/>
      <c r="G79" s="14"/>
      <c r="H79" s="9"/>
      <c r="I79" s="9"/>
      <c r="J79" s="9"/>
      <c r="K79" s="9"/>
      <c r="L79" s="9"/>
      <c r="M79" s="9"/>
    </row>
    <row r="80" spans="1:13" ht="15">
      <c r="A80" s="9"/>
      <c r="B80" s="9"/>
      <c r="C80" s="14"/>
      <c r="D80" s="14"/>
      <c r="E80" s="14"/>
      <c r="F80" s="14"/>
      <c r="G80" s="14"/>
      <c r="H80" s="9"/>
      <c r="I80" s="9"/>
      <c r="J80" s="9"/>
      <c r="K80" s="9"/>
      <c r="L80" s="9"/>
      <c r="M80" s="9"/>
    </row>
    <row r="81" spans="1:13" ht="15">
      <c r="A81" s="8"/>
      <c r="B81" s="9"/>
      <c r="C81" s="14"/>
      <c r="D81" s="14"/>
      <c r="E81" s="14"/>
      <c r="F81" s="14"/>
      <c r="G81" s="14"/>
      <c r="H81" s="9"/>
      <c r="I81" s="9"/>
      <c r="J81" s="9"/>
      <c r="K81" s="9"/>
      <c r="L81" s="9"/>
      <c r="M81" s="9"/>
    </row>
    <row r="82" spans="1:13" ht="15">
      <c r="A82" s="9"/>
      <c r="B82" s="8"/>
      <c r="C82" s="14"/>
      <c r="D82" s="14"/>
      <c r="E82" s="14"/>
      <c r="F82" s="14"/>
      <c r="G82" s="14"/>
      <c r="H82" s="9"/>
      <c r="I82" s="9"/>
      <c r="J82" s="9"/>
      <c r="K82" s="9"/>
      <c r="L82" s="9"/>
      <c r="M82" s="9"/>
    </row>
    <row r="83" spans="1:13" ht="15">
      <c r="A83" s="9"/>
      <c r="B83" s="9"/>
      <c r="C83" s="14"/>
      <c r="D83" s="14"/>
      <c r="E83" s="14"/>
      <c r="F83" s="14"/>
      <c r="G83" s="14"/>
      <c r="H83" s="9"/>
      <c r="I83" s="9"/>
      <c r="J83" s="9"/>
      <c r="K83" s="9"/>
      <c r="L83" s="9"/>
      <c r="M83" s="9"/>
    </row>
    <row r="84" spans="1:13" ht="15">
      <c r="A84" s="9"/>
      <c r="B84" s="9"/>
      <c r="C84" s="14"/>
      <c r="D84" s="14"/>
      <c r="E84" s="14"/>
      <c r="F84" s="14"/>
      <c r="G84" s="14"/>
      <c r="H84" s="9"/>
      <c r="I84" s="9"/>
      <c r="J84" s="9"/>
      <c r="K84" s="9"/>
      <c r="L84" s="9"/>
      <c r="M84" s="9"/>
    </row>
    <row r="85" spans="1:13" ht="15">
      <c r="A85" s="9"/>
      <c r="B85" s="9"/>
      <c r="C85" s="14"/>
      <c r="D85" s="14"/>
      <c r="E85" s="14"/>
      <c r="F85" s="14"/>
      <c r="G85" s="14"/>
      <c r="H85" s="9"/>
      <c r="I85" s="9"/>
      <c r="J85" s="9"/>
      <c r="K85" s="9"/>
      <c r="L85" s="9"/>
      <c r="M85" s="9"/>
    </row>
    <row r="86" spans="1:13" ht="15">
      <c r="A86" s="9"/>
      <c r="B86" s="9"/>
      <c r="C86" s="14"/>
      <c r="D86" s="14"/>
      <c r="E86" s="14"/>
      <c r="F86" s="14"/>
      <c r="G86" s="14"/>
      <c r="H86" s="9"/>
      <c r="I86" s="9"/>
      <c r="J86" s="9"/>
      <c r="K86" s="9"/>
      <c r="L86" s="9"/>
      <c r="M86" s="9"/>
    </row>
    <row r="87" spans="1:13" ht="15">
      <c r="A87" s="9"/>
      <c r="B87" s="9"/>
      <c r="C87" s="14"/>
      <c r="D87" s="14"/>
      <c r="E87" s="14"/>
      <c r="F87" s="14"/>
      <c r="G87" s="14"/>
      <c r="H87" s="9"/>
      <c r="I87" s="9"/>
      <c r="J87" s="9"/>
      <c r="K87" s="9"/>
      <c r="L87" s="9"/>
      <c r="M87" s="9"/>
    </row>
    <row r="88" spans="1:13" ht="15">
      <c r="A88" s="9"/>
      <c r="B88" s="9"/>
      <c r="C88" s="14"/>
      <c r="D88" s="14"/>
      <c r="E88" s="14"/>
      <c r="F88" s="14"/>
      <c r="G88" s="14"/>
      <c r="H88" s="9"/>
      <c r="I88" s="9"/>
      <c r="J88" s="9"/>
      <c r="K88" s="9"/>
      <c r="L88" s="9"/>
      <c r="M88" s="9"/>
    </row>
    <row r="89" spans="1:13" ht="15">
      <c r="A89" s="9"/>
      <c r="B89" s="9"/>
      <c r="C89" s="14"/>
      <c r="D89" s="14"/>
      <c r="E89" s="14"/>
      <c r="F89" s="14"/>
      <c r="G89" s="14"/>
      <c r="H89" s="9"/>
      <c r="I89" s="9"/>
      <c r="J89" s="9"/>
      <c r="K89" s="9"/>
      <c r="L89" s="9"/>
      <c r="M89" s="9"/>
    </row>
    <row r="90" spans="1:13" ht="15">
      <c r="A90" s="9"/>
      <c r="B90" s="9"/>
      <c r="C90" s="14"/>
      <c r="D90" s="14"/>
      <c r="E90" s="14"/>
      <c r="F90" s="14"/>
      <c r="G90" s="14"/>
      <c r="H90" s="9"/>
      <c r="I90" s="9"/>
      <c r="J90" s="9"/>
      <c r="K90" s="9"/>
      <c r="L90" s="9"/>
      <c r="M90" s="9"/>
    </row>
    <row r="91" spans="1:13" ht="15">
      <c r="A91" s="9"/>
      <c r="B91" s="9"/>
      <c r="C91" s="14"/>
      <c r="D91" s="14"/>
      <c r="E91" s="14"/>
      <c r="F91" s="14"/>
      <c r="G91" s="14"/>
      <c r="H91" s="9"/>
      <c r="I91" s="9"/>
      <c r="J91" s="9"/>
      <c r="K91" s="9"/>
      <c r="L91" s="9"/>
      <c r="M91" s="9"/>
    </row>
    <row r="92" spans="1:13" ht="15">
      <c r="A92" s="9"/>
      <c r="B92" s="9"/>
      <c r="C92" s="14"/>
      <c r="D92" s="14"/>
      <c r="E92" s="14"/>
      <c r="F92" s="14"/>
      <c r="G92" s="14"/>
      <c r="H92" s="9"/>
      <c r="I92" s="9"/>
      <c r="J92" s="9"/>
      <c r="K92" s="9"/>
      <c r="L92" s="9"/>
      <c r="M92" s="9"/>
    </row>
    <row r="93" spans="1:13" ht="15">
      <c r="A93" s="9"/>
      <c r="B93" s="9"/>
      <c r="C93" s="14"/>
      <c r="D93" s="14"/>
      <c r="E93" s="14"/>
      <c r="F93" s="14"/>
      <c r="G93" s="14"/>
      <c r="H93" s="9"/>
      <c r="I93" s="9"/>
      <c r="J93" s="9"/>
      <c r="K93" s="9"/>
      <c r="L93" s="9"/>
      <c r="M93" s="9"/>
    </row>
    <row r="94" spans="1:13" ht="15">
      <c r="A94" s="9"/>
      <c r="B94" s="9"/>
      <c r="C94" s="14"/>
      <c r="D94" s="14"/>
      <c r="E94" s="14"/>
      <c r="F94" s="14"/>
      <c r="G94" s="14"/>
      <c r="H94" s="9"/>
      <c r="I94" s="9"/>
      <c r="J94" s="9"/>
      <c r="K94" s="9"/>
      <c r="L94" s="9"/>
      <c r="M94" s="9"/>
    </row>
    <row r="95" spans="1:13" ht="15">
      <c r="A95" s="9"/>
      <c r="B95" s="9"/>
      <c r="C95" s="14"/>
      <c r="D95" s="14"/>
      <c r="E95" s="14"/>
      <c r="F95" s="14"/>
      <c r="G95" s="14"/>
      <c r="H95" s="9"/>
      <c r="I95" s="9"/>
      <c r="J95" s="9"/>
      <c r="K95" s="9"/>
      <c r="L95" s="9"/>
      <c r="M95" s="9"/>
    </row>
    <row r="96" spans="1:13" ht="15">
      <c r="A96" s="9"/>
      <c r="B96" s="9"/>
      <c r="C96" s="14"/>
      <c r="D96" s="14"/>
      <c r="E96" s="14"/>
      <c r="F96" s="14"/>
      <c r="G96" s="14"/>
      <c r="H96" s="9"/>
      <c r="I96" s="9"/>
      <c r="J96" s="9"/>
      <c r="K96" s="9"/>
      <c r="L96" s="9"/>
      <c r="M96" s="9"/>
    </row>
    <row r="97" spans="1:13" ht="15">
      <c r="A97" s="9"/>
      <c r="B97" s="9"/>
      <c r="C97" s="14"/>
      <c r="D97" s="14"/>
      <c r="E97" s="14"/>
      <c r="F97" s="14"/>
      <c r="G97" s="14"/>
      <c r="H97" s="9"/>
      <c r="I97" s="9"/>
      <c r="J97" s="9"/>
      <c r="K97" s="9"/>
      <c r="L97" s="9"/>
      <c r="M97" s="9"/>
    </row>
    <row r="98" spans="1:13" ht="15">
      <c r="A98" s="9"/>
      <c r="B98" s="9"/>
      <c r="C98" s="14"/>
      <c r="D98" s="14"/>
      <c r="E98" s="14"/>
      <c r="F98" s="14"/>
      <c r="G98" s="14"/>
      <c r="H98" s="9"/>
      <c r="I98" s="9"/>
      <c r="J98" s="9"/>
      <c r="K98" s="9"/>
      <c r="L98" s="9"/>
      <c r="M98" s="9"/>
    </row>
    <row r="99" spans="1:13" ht="15">
      <c r="A99" s="9"/>
      <c r="B99" s="9"/>
      <c r="C99" s="14"/>
      <c r="D99" s="14"/>
      <c r="E99" s="14"/>
      <c r="F99" s="14"/>
      <c r="G99" s="14"/>
      <c r="H99" s="9"/>
      <c r="I99" s="9"/>
      <c r="J99" s="9"/>
      <c r="K99" s="9"/>
      <c r="L99" s="9"/>
      <c r="M99" s="9"/>
    </row>
    <row r="100" spans="1:13" ht="15">
      <c r="A100" s="9"/>
      <c r="B100" s="9"/>
      <c r="C100" s="14"/>
      <c r="D100" s="14"/>
      <c r="E100" s="14"/>
      <c r="F100" s="14"/>
      <c r="G100" s="14"/>
      <c r="H100" s="9"/>
      <c r="I100" s="9"/>
      <c r="J100" s="9"/>
      <c r="K100" s="9"/>
      <c r="L100" s="9"/>
      <c r="M100" s="9"/>
    </row>
    <row r="101" spans="1:13" ht="15">
      <c r="A101" s="9"/>
      <c r="B101" s="9"/>
      <c r="C101" s="14"/>
      <c r="D101" s="14"/>
      <c r="E101" s="14"/>
      <c r="F101" s="14"/>
      <c r="G101" s="14"/>
      <c r="H101" s="9"/>
      <c r="I101" s="9"/>
      <c r="J101" s="9"/>
      <c r="K101" s="9"/>
      <c r="L101" s="9"/>
      <c r="M101" s="9"/>
    </row>
    <row r="102" spans="1:13" ht="15">
      <c r="A102" s="9"/>
      <c r="B102" s="9"/>
      <c r="C102" s="14"/>
      <c r="D102" s="14"/>
      <c r="E102" s="14"/>
      <c r="F102" s="14"/>
      <c r="G102" s="14"/>
      <c r="H102" s="9"/>
      <c r="I102" s="9"/>
      <c r="J102" s="9"/>
      <c r="K102" s="9"/>
      <c r="L102" s="9"/>
      <c r="M102" s="9"/>
    </row>
    <row r="103" spans="1:13" ht="15">
      <c r="A103" s="9"/>
      <c r="B103" s="9"/>
      <c r="C103" s="14"/>
      <c r="D103" s="14"/>
      <c r="E103" s="14"/>
      <c r="F103" s="14"/>
      <c r="G103" s="14"/>
      <c r="H103" s="9"/>
      <c r="I103" s="9"/>
      <c r="J103" s="9"/>
      <c r="K103" s="9"/>
      <c r="L103" s="9"/>
      <c r="M103" s="9"/>
    </row>
    <row r="104" spans="1:13" ht="15">
      <c r="A104" s="9"/>
      <c r="B104" s="9"/>
      <c r="C104" s="14"/>
      <c r="D104" s="14"/>
      <c r="E104" s="14"/>
      <c r="F104" s="14"/>
      <c r="G104" s="14"/>
      <c r="H104" s="9"/>
      <c r="I104" s="9"/>
      <c r="J104" s="9"/>
      <c r="K104" s="9"/>
      <c r="L104" s="9"/>
      <c r="M104" s="9"/>
    </row>
  </sheetData>
  <printOptions/>
  <pageMargins left="0.7480314960629921" right="0.5905511811023623" top="0.7086614173228347" bottom="0.5511811023622047" header="0.5118110236220472" footer="0.5118110236220472"/>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N81"/>
  <sheetViews>
    <sheetView zoomScale="85" zoomScaleNormal="85" workbookViewId="0" topLeftCell="A1">
      <selection activeCell="A1" sqref="A1"/>
    </sheetView>
  </sheetViews>
  <sheetFormatPr defaultColWidth="9.77734375" defaultRowHeight="15"/>
  <cols>
    <col min="1" max="1" width="1.77734375" style="248" customWidth="1"/>
    <col min="2" max="2" width="20.5546875" style="248" customWidth="1"/>
    <col min="3" max="3" width="5.4453125" style="248" customWidth="1"/>
    <col min="4" max="13" width="7.10546875" style="248" customWidth="1"/>
    <col min="14" max="16384" width="9.77734375" style="248" customWidth="1"/>
  </cols>
  <sheetData>
    <row r="1" spans="1:7" ht="25.5">
      <c r="A1" s="246" t="s">
        <v>81</v>
      </c>
      <c r="B1" s="247"/>
      <c r="G1" s="249"/>
    </row>
    <row r="2" spans="1:13" ht="15.75" thickBot="1">
      <c r="A2" s="250" t="s">
        <v>399</v>
      </c>
      <c r="B2" s="186"/>
      <c r="H2" s="186"/>
      <c r="I2" s="186"/>
      <c r="J2" s="186"/>
      <c r="K2" s="186"/>
      <c r="L2" s="186"/>
      <c r="M2" s="186"/>
    </row>
    <row r="3" spans="1:13" s="253" customFormat="1" ht="21.75" customHeight="1" thickBot="1">
      <c r="A3" s="251"/>
      <c r="B3" s="251"/>
      <c r="C3" s="252">
        <v>1997</v>
      </c>
      <c r="D3" s="252">
        <v>1998</v>
      </c>
      <c r="E3" s="252">
        <v>1999</v>
      </c>
      <c r="F3" s="252">
        <v>2000</v>
      </c>
      <c r="G3" s="252">
        <v>2001</v>
      </c>
      <c r="H3" s="252">
        <v>2002</v>
      </c>
      <c r="I3" s="252">
        <v>2003</v>
      </c>
      <c r="J3" s="252">
        <v>2004</v>
      </c>
      <c r="K3" s="252">
        <v>2005</v>
      </c>
      <c r="L3" s="252">
        <v>2006</v>
      </c>
      <c r="M3" s="252">
        <v>2007</v>
      </c>
    </row>
    <row r="4" spans="1:13" s="253" customFormat="1" ht="6" customHeight="1">
      <c r="A4" s="254"/>
      <c r="B4" s="254"/>
      <c r="C4" s="255"/>
      <c r="D4" s="254"/>
      <c r="E4" s="254"/>
      <c r="F4" s="254"/>
      <c r="G4" s="254"/>
      <c r="H4" s="256"/>
      <c r="I4" s="256"/>
      <c r="J4" s="256"/>
      <c r="K4" s="256"/>
      <c r="L4" s="256"/>
      <c r="M4" s="256"/>
    </row>
    <row r="5" spans="1:13" ht="15">
      <c r="A5" s="257" t="s">
        <v>256</v>
      </c>
      <c r="B5" s="256"/>
      <c r="C5" s="186"/>
      <c r="D5" s="186"/>
      <c r="E5" s="186"/>
      <c r="F5" s="186"/>
      <c r="G5" s="186"/>
      <c r="H5" s="186"/>
      <c r="I5" s="186"/>
      <c r="J5" s="186"/>
      <c r="K5" s="186"/>
      <c r="L5" s="186"/>
      <c r="M5" s="186"/>
    </row>
    <row r="6" spans="1:13" ht="15">
      <c r="A6" s="186"/>
      <c r="B6" s="182" t="s">
        <v>1</v>
      </c>
      <c r="C6" s="333">
        <f>IF(ISERR('S1 Numbers'!C6/'S1 Numbers'!$C6*100),"..",IF(('S1 Numbers'!C6/'S1 Numbers'!$C6*100)=0,"..",('S1 Numbers'!C6/'S1 Numbers'!$C6)*100))</f>
        <v>100</v>
      </c>
      <c r="D6" s="333">
        <f>IF(ISERR('S1 Numbers'!D6/'S1 Numbers'!$C6*100),"..",IF(('S1 Numbers'!D6/'S1 Numbers'!$C6*100)=0,"..",('S1 Numbers'!D6/'S1 Numbers'!$C6)*100))</f>
        <v>102.56828144318308</v>
      </c>
      <c r="E6" s="333">
        <f>IF(ISERR('S1 Numbers'!E6/'S1 Numbers'!$C6*100),"..",IF(('S1 Numbers'!E6/'S1 Numbers'!$C6*100)=0,"..",('S1 Numbers'!E6/'S1 Numbers'!$C6)*100))</f>
        <v>105.54119366078454</v>
      </c>
      <c r="F6" s="333">
        <f>IF(ISERR('S1 Numbers'!F6/'S1 Numbers'!$C6*100),"..",IF(('S1 Numbers'!F6/'S1 Numbers'!$C6*100)=0,"..",('S1 Numbers'!F6/'S1 Numbers'!$C6)*100))</f>
        <v>108.29493087557603</v>
      </c>
      <c r="G6" s="333">
        <f>IF(ISERR('S1 Numbers'!G6/'S1 Numbers'!$C6*100),"..",IF(('S1 Numbers'!G6/'S1 Numbers'!$C6*100)=0,"..",('S1 Numbers'!G6/'S1 Numbers'!$C6)*100))</f>
        <v>112.22884118242102</v>
      </c>
      <c r="H6" s="333">
        <f>IF(ISERR('S1 Numbers'!H6/'S1 Numbers'!$C6*100),"..",IF(('S1 Numbers'!H6/'S1 Numbers'!$C6*100)=0,"..",('S1 Numbers'!H6/'S1 Numbers'!$C6)*100))</f>
        <v>115.65696302124312</v>
      </c>
      <c r="I6" s="333">
        <f>IF(ISERR('S1 Numbers'!I6/'S1 Numbers'!$C6*100),"..",IF(('S1 Numbers'!I6/'S1 Numbers'!$C6*100)=0,"..",('S1 Numbers'!I6/'S1 Numbers'!$C6)*100))</f>
        <v>118.24210408002698</v>
      </c>
      <c r="J6" s="333">
        <f>IF(ISERR('S1 Numbers'!J6/'S1 Numbers'!$C6*100),"..",IF(('S1 Numbers'!J6/'S1 Numbers'!$C6*100)=0,"..",('S1 Numbers'!J6/'S1 Numbers'!$C6)*100))</f>
        <v>121.27683488816454</v>
      </c>
      <c r="K6" s="333">
        <f>IF(ISERR('S1 Numbers'!K6/'S1 Numbers'!$C6*100),"..",IF(('S1 Numbers'!K6/'S1 Numbers'!$C6*100)=0,"..",('S1 Numbers'!K6/'S1 Numbers'!$C6)*100))</f>
        <v>125.3913678768124</v>
      </c>
      <c r="L6" s="333">
        <f>IF(ISERR('S1 Numbers'!L6/'S1 Numbers'!$C6*100),"..",IF(('S1 Numbers'!L6/'S1 Numbers'!$C6*100)=0,"..",('S1 Numbers'!L6/'S1 Numbers'!$C6)*100))</f>
        <v>128.00859840395637</v>
      </c>
      <c r="M6" s="333">
        <f>IF(ISERR('S1 Numbers'!M6/'S1 Numbers'!$C6*100),"..",IF(('S1 Numbers'!M6/'S1 Numbers'!$C6*100)=0,"..",('S1 Numbers'!M6/'S1 Numbers'!$C6)*100))</f>
        <v>131.05541193660784</v>
      </c>
    </row>
    <row r="7" spans="1:13" ht="15">
      <c r="A7" s="186"/>
      <c r="B7" s="182" t="s">
        <v>2</v>
      </c>
      <c r="C7" s="333">
        <f>IF(ISERR('S1 Numbers'!C7/'S1 Numbers'!$C7*100),"..",IF(('S1 Numbers'!C7/'S1 Numbers'!$C7*100)=0,"..",('S1 Numbers'!C7/'S1 Numbers'!$C7)*100))</f>
        <v>100</v>
      </c>
      <c r="D7" s="333">
        <f>IF(ISERR('S1 Numbers'!D7/'S1 Numbers'!$C7*100),"..",IF(('S1 Numbers'!D7/'S1 Numbers'!$C7*100)=0,"..",('S1 Numbers'!D7/'S1 Numbers'!$C7)*100))</f>
        <v>102.49184218332839</v>
      </c>
      <c r="E7" s="333">
        <f>IF(ISERR('S1 Numbers'!E7/'S1 Numbers'!$C7*100),"..",IF(('S1 Numbers'!E7/'S1 Numbers'!$C7*100)=0,"..",('S1 Numbers'!E7/'S1 Numbers'!$C7)*100))</f>
        <v>105.35943834668248</v>
      </c>
      <c r="F7" s="333">
        <f>IF(ISERR('S1 Numbers'!F7/'S1 Numbers'!$C7*100),"..",IF(('S1 Numbers'!F7/'S1 Numbers'!$C7*100)=0,"..",('S1 Numbers'!F7/'S1 Numbers'!$C7)*100))</f>
        <v>108.17759319687532</v>
      </c>
      <c r="G7" s="333">
        <f>IF(ISERR('S1 Numbers'!G7/'S1 Numbers'!$C7*100),"..",IF(('S1 Numbers'!G7/'S1 Numbers'!$C7*100)=0,"..",('S1 Numbers'!G7/'S1 Numbers'!$C7)*100))</f>
        <v>111.83625037080986</v>
      </c>
      <c r="H7" s="333">
        <f>IF(ISERR('S1 Numbers'!H7/'S1 Numbers'!$C7*100),"..",IF(('S1 Numbers'!H7/'S1 Numbers'!$C7*100)=0,"..",('S1 Numbers'!H7/'S1 Numbers'!$C7)*100))</f>
        <v>115.19825966577673</v>
      </c>
      <c r="I7" s="333">
        <f>IF(ISERR('S1 Numbers'!I7/'S1 Numbers'!$C7*100),"..",IF(('S1 Numbers'!I7/'S1 Numbers'!$C7*100)=0,"..",('S1 Numbers'!I7/'S1 Numbers'!$C7)*100))</f>
        <v>117.81864926332443</v>
      </c>
      <c r="J7" s="333">
        <f>IF(ISERR('S1 Numbers'!J7/'S1 Numbers'!$C7*100),"..",IF(('S1 Numbers'!J7/'S1 Numbers'!$C7*100)=0,"..",('S1 Numbers'!J7/'S1 Numbers'!$C7)*100))</f>
        <v>121.0323346188075</v>
      </c>
      <c r="K7" s="333">
        <f>IF(ISERR('S1 Numbers'!K7/'S1 Numbers'!$C7*100),"..",IF(('S1 Numbers'!K7/'S1 Numbers'!$C7*100)=0,"..",('S1 Numbers'!K7/'S1 Numbers'!$C7)*100))</f>
        <v>125.15247700978938</v>
      </c>
      <c r="L7" s="333">
        <f>IF(ISERR('S1 Numbers'!L7/'S1 Numbers'!$C7*100),"..",IF(('S1 Numbers'!L7/'S1 Numbers'!$C7*100)=0,"..",('S1 Numbers'!L7/'S1 Numbers'!$C7)*100))</f>
        <v>127.88020369821022</v>
      </c>
      <c r="M7" s="333">
        <f>IF(ISERR('S1 Numbers'!M7/'S1 Numbers'!$C7*100),"..",IF(('S1 Numbers'!M7/'S1 Numbers'!$C7*100)=0,"..",('S1 Numbers'!M7/'S1 Numbers'!$C7)*100))</f>
        <v>130.920597251063</v>
      </c>
    </row>
    <row r="8" spans="1:13" ht="15">
      <c r="A8" s="186"/>
      <c r="B8" s="182" t="s">
        <v>393</v>
      </c>
      <c r="C8" s="333">
        <f>IF(ISERR('S1 Numbers'!C8/'S1 Numbers'!$C8*100),"..",IF(('S1 Numbers'!C8/'S1 Numbers'!$C8*100)=0,"..",('S1 Numbers'!C8/'S1 Numbers'!$C8)*100))</f>
        <v>100</v>
      </c>
      <c r="D8" s="333">
        <f>IF(ISERR('S1 Numbers'!D8/'S1 Numbers'!$C8*100),"..",IF(('S1 Numbers'!D8/'S1 Numbers'!$C8*100)=0,"..",('S1 Numbers'!D8/'S1 Numbers'!$C8)*100))</f>
        <v>102.09192607003892</v>
      </c>
      <c r="E8" s="333">
        <f>IF(ISERR('S1 Numbers'!E8/'S1 Numbers'!$C8*100),"..",IF(('S1 Numbers'!E8/'S1 Numbers'!$C8*100)=0,"..",('S1 Numbers'!E8/'S1 Numbers'!$C8)*100))</f>
        <v>105.12013618677042</v>
      </c>
      <c r="F8" s="333">
        <f>IF(ISERR('S1 Numbers'!F8/'S1 Numbers'!$C8*100),"..",IF(('S1 Numbers'!F8/'S1 Numbers'!$C8*100)=0,"..",('S1 Numbers'!F8/'S1 Numbers'!$C8)*100))</f>
        <v>107.16974708171207</v>
      </c>
      <c r="G8" s="333">
        <f>IF(ISERR('S1 Numbers'!G8/'S1 Numbers'!$C8*100),"..",IF(('S1 Numbers'!G8/'S1 Numbers'!$C8*100)=0,"..",('S1 Numbers'!G8/'S1 Numbers'!$C8)*100))</f>
        <v>117.31517509727627</v>
      </c>
      <c r="H8" s="333">
        <f>IF(ISERR('S1 Numbers'!H8/'S1 Numbers'!$C8*100),"..",IF(('S1 Numbers'!H8/'S1 Numbers'!$C8*100)=0,"..",('S1 Numbers'!H8/'S1 Numbers'!$C8)*100))</f>
        <v>126.16731517509727</v>
      </c>
      <c r="I8" s="333">
        <f>IF(ISERR('S1 Numbers'!I8/'S1 Numbers'!$C8*100),"..",IF(('S1 Numbers'!I8/'S1 Numbers'!$C8*100)=0,"..",('S1 Numbers'!I8/'S1 Numbers'!$C8)*100))</f>
        <v>127.62645914396886</v>
      </c>
      <c r="J8" s="333">
        <f>IF(ISERR('S1 Numbers'!J8/'S1 Numbers'!$C8*100),"..",IF(('S1 Numbers'!J8/'S1 Numbers'!$C8*100)=0,"..",('S1 Numbers'!J8/'S1 Numbers'!$C8)*100))</f>
        <v>127.82538910505838</v>
      </c>
      <c r="K8" s="333">
        <f>IF(ISERR('S1 Numbers'!K8/'S1 Numbers'!$C8*100),"..",IF(('S1 Numbers'!K8/'S1 Numbers'!$C8*100)=0,"..",('S1 Numbers'!K8/'S1 Numbers'!$C8)*100))</f>
        <v>122.09241245136187</v>
      </c>
      <c r="L8" s="333">
        <f>IF(ISERR('S1 Numbers'!L8/'S1 Numbers'!$C8*100),"..",IF(('S1 Numbers'!L8/'S1 Numbers'!$C8*100)=0,"..",('S1 Numbers'!L8/'S1 Numbers'!$C8)*100))</f>
        <v>118.15321011673151</v>
      </c>
      <c r="M8" s="333">
        <f>IF(ISERR('S1 Numbers'!M8/'S1 Numbers'!$C8*100),"..",IF(('S1 Numbers'!M8/'S1 Numbers'!$C8*100)=0,"..",('S1 Numbers'!M8/'S1 Numbers'!$C8)*100))</f>
        <v>122.0408560311284</v>
      </c>
    </row>
    <row r="9" spans="1:13" ht="6" customHeight="1">
      <c r="A9" s="186"/>
      <c r="B9" s="186"/>
      <c r="C9" s="270"/>
      <c r="D9" s="270"/>
      <c r="E9" s="270"/>
      <c r="F9" s="270"/>
      <c r="G9" s="270"/>
      <c r="H9" s="270"/>
      <c r="I9" s="270"/>
      <c r="J9" s="270"/>
      <c r="K9" s="270"/>
      <c r="L9" s="270"/>
      <c r="M9" s="270"/>
    </row>
    <row r="10" spans="1:13" ht="15">
      <c r="A10" s="13" t="s">
        <v>424</v>
      </c>
      <c r="B10" s="256"/>
      <c r="C10" s="270"/>
      <c r="D10" s="270"/>
      <c r="E10" s="270"/>
      <c r="F10" s="270"/>
      <c r="G10" s="270"/>
      <c r="H10" s="270"/>
      <c r="I10" s="270"/>
      <c r="J10" s="270"/>
      <c r="K10" s="270"/>
      <c r="L10" s="270"/>
      <c r="M10" s="270"/>
    </row>
    <row r="11" spans="1:13" ht="25.5">
      <c r="A11" s="186"/>
      <c r="B11" s="197" t="s">
        <v>300</v>
      </c>
      <c r="C11" s="270">
        <f>IF(ISERR('S1 Numbers'!C11/'S1 Numbers'!$C11*100),"..",IF(('S1 Numbers'!C11/'S1 Numbers'!$C11*100)=0,"..",('S1 Numbers'!C11/'S1 Numbers'!$C11)*100))</f>
        <v>100</v>
      </c>
      <c r="D11" s="303">
        <f>IF(ISERR('S1 Numbers'!D11/'S1 Numbers'!$C11*100),"..",IF(('S1 Numbers'!D11/'S1 Numbers'!$C11*100)=0,"..",('S1 Numbers'!D11/'S1 Numbers'!$C11)*100))</f>
        <v>94.50178947720508</v>
      </c>
      <c r="E11" s="271">
        <f>IF(ISERR('S1 Numbers'!E11/'S1 Numbers'!$C11*100),"..",IF(('S1 Numbers'!E11/'S1 Numbers'!$C11*100)=0,"..",('S1 Numbers'!E11/'S1 Numbers'!$C11)*100))</f>
        <v>101.41128987300844</v>
      </c>
      <c r="F11" s="271">
        <f>IF(ISERR('S1 Numbers'!F11/'S1 Numbers'!$C11*100),"..",IF(('S1 Numbers'!F11/'S1 Numbers'!$C11*100)=0,"..",('S1 Numbers'!F11/'S1 Numbers'!$C11)*100))</f>
        <v>102.11704630341953</v>
      </c>
      <c r="G11" s="271">
        <f>IF(ISERR('S1 Numbers'!G11/'S1 Numbers'!$C11*100),"..",IF(('S1 Numbers'!G11/'S1 Numbers'!$C11*100)=0,"..",('S1 Numbers'!G11/'S1 Numbers'!$C11)*100))</f>
        <v>103.87865003177576</v>
      </c>
      <c r="H11" s="270">
        <f>IF(ISERR('S1 Numbers'!H11/'S1 Numbers'!$C11*100),"..",IF(('S1 Numbers'!H11/'S1 Numbers'!$C11*100)=0,"..",('S1 Numbers'!H11/'S1 Numbers'!$C11)*100))</f>
        <v>104.96928342866063</v>
      </c>
      <c r="I11" s="270">
        <f>IF(ISERR('S1 Numbers'!I11/'S1 Numbers'!$C11*100),"..",IF(('S1 Numbers'!I11/'S1 Numbers'!$C11*100)=0,"..",('S1 Numbers'!I11/'S1 Numbers'!$C11)*100))</f>
        <v>106.49496605010536</v>
      </c>
      <c r="J11" s="270">
        <f>IF(ISERR('S1 Numbers'!J11/'S1 Numbers'!$C11*100),"..",IF(('S1 Numbers'!J11/'S1 Numbers'!$C11*100)=0,"..",('S1 Numbers'!J11/'S1 Numbers'!$C11)*100))</f>
        <v>106.78217435417154</v>
      </c>
      <c r="K11" s="270">
        <f>IF(ISERR('S1 Numbers'!K11/'S1 Numbers'!$C11*100),"..",IF(('S1 Numbers'!K11/'S1 Numbers'!$C11*100)=0,"..",('S1 Numbers'!K11/'S1 Numbers'!$C11)*100))</f>
        <v>106.32995506795552</v>
      </c>
      <c r="L11" s="270">
        <f>IF(ISERR('S1 Numbers'!L11/'S1 Numbers'!$C11*100),"..",IF(('S1 Numbers'!L11/'S1 Numbers'!$C11*100)=0,"..",('S1 Numbers'!L11/'S1 Numbers'!$C11)*100))</f>
        <v>107.48012621110257</v>
      </c>
      <c r="M11" s="333" t="str">
        <f>IF(ISERR('S1 Numbers'!M11/'S1 Numbers'!$C11*100),"..",IF(('S1 Numbers'!M11/'S1 Numbers'!$C11*100)=0,"..",('S1 Numbers'!M11/'S1 Numbers'!$C11)*100))</f>
        <v>..</v>
      </c>
    </row>
    <row r="12" spans="1:13" ht="15">
      <c r="A12" s="186"/>
      <c r="B12" s="182" t="s">
        <v>3</v>
      </c>
      <c r="C12" s="270">
        <f>IF(ISERR('S1 Numbers'!C12/'S1 Numbers'!$C12*100),"..",IF(('S1 Numbers'!C12/'S1 Numbers'!$C12*100)=0,"..",('S1 Numbers'!C12/'S1 Numbers'!$C12)*100))</f>
        <v>100</v>
      </c>
      <c r="D12" s="303">
        <f>IF(ISERR('S1 Numbers'!D12/'S1 Numbers'!$C12*100),"..",IF(('S1 Numbers'!D12/'S1 Numbers'!$C12*100)=0,"..",('S1 Numbers'!D12/'S1 Numbers'!$C12)*100))</f>
        <v>97.28260869565217</v>
      </c>
      <c r="E12" s="271">
        <f>IF(ISERR('S1 Numbers'!E12/'S1 Numbers'!$C12*100),"..",IF(('S1 Numbers'!E12/'S1 Numbers'!$C12*100)=0,"..",('S1 Numbers'!E12/'S1 Numbers'!$C12)*100))</f>
        <v>98.6413043478261</v>
      </c>
      <c r="F12" s="271">
        <f>IF(ISERR('S1 Numbers'!F12/'S1 Numbers'!$C12*100),"..",IF(('S1 Numbers'!F12/'S1 Numbers'!$C12*100)=0,"..",('S1 Numbers'!F12/'S1 Numbers'!$C12)*100))</f>
        <v>100.2717391304348</v>
      </c>
      <c r="G12" s="271">
        <f>IF(ISERR('S1 Numbers'!G12/'S1 Numbers'!$C12*100),"..",IF(('S1 Numbers'!G12/'S1 Numbers'!$C12*100)=0,"..",('S1 Numbers'!G12/'S1 Numbers'!$C12)*100))</f>
        <v>100</v>
      </c>
      <c r="H12" s="270">
        <f>IF(ISERR('S1 Numbers'!H12/'S1 Numbers'!$C12*100),"..",IF(('S1 Numbers'!H12/'S1 Numbers'!$C12*100)=0,"..",('S1 Numbers'!H12/'S1 Numbers'!$C12)*100))</f>
        <v>101.63043478260869</v>
      </c>
      <c r="I12" s="270">
        <f>IF(ISERR('S1 Numbers'!I12/'S1 Numbers'!$C12*100),"..",IF(('S1 Numbers'!I12/'S1 Numbers'!$C12*100)=0,"..",('S1 Numbers'!I12/'S1 Numbers'!$C12)*100))</f>
        <v>100.2717391304348</v>
      </c>
      <c r="J12" s="270">
        <f>IF(ISERR('S1 Numbers'!J12/'S1 Numbers'!$C12*100),"..",IF(('S1 Numbers'!J12/'S1 Numbers'!$C12*100)=0,"..",('S1 Numbers'!J12/'S1 Numbers'!$C12)*100))</f>
        <v>97.01086956521739</v>
      </c>
      <c r="K12" s="270">
        <f>IF(ISERR('S1 Numbers'!K12/'S1 Numbers'!$C12*100),"..",IF(('S1 Numbers'!K12/'S1 Numbers'!$C12*100)=0,"..",('S1 Numbers'!K12/'S1 Numbers'!$C12)*100))</f>
        <v>97.01086956521739</v>
      </c>
      <c r="L12" s="270">
        <f>IF(ISERR('S1 Numbers'!L12/'S1 Numbers'!$C12*100),"..",IF(('S1 Numbers'!L12/'S1 Numbers'!$C12*100)=0,"..",('S1 Numbers'!L12/'S1 Numbers'!$C12)*100))</f>
        <v>102.44565217391303</v>
      </c>
      <c r="M12" s="333" t="str">
        <f>IF(ISERR('S1 Numbers'!M12/'S1 Numbers'!$C12*100),"..",IF(('S1 Numbers'!M12/'S1 Numbers'!$C12*100)=0,"..",('S1 Numbers'!M12/'S1 Numbers'!$C12)*100))</f>
        <v>..</v>
      </c>
    </row>
    <row r="13" spans="1:13" ht="15">
      <c r="A13" s="186"/>
      <c r="B13" s="182" t="s">
        <v>4</v>
      </c>
      <c r="C13" s="272"/>
      <c r="D13" s="272"/>
      <c r="E13" s="272"/>
      <c r="F13" s="272"/>
      <c r="G13" s="272"/>
      <c r="H13" s="272"/>
      <c r="I13" s="272"/>
      <c r="J13" s="272"/>
      <c r="K13" s="272"/>
      <c r="L13" s="272"/>
      <c r="M13" s="334"/>
    </row>
    <row r="14" spans="1:13" ht="15">
      <c r="A14" s="186"/>
      <c r="B14" s="258" t="s">
        <v>180</v>
      </c>
      <c r="C14" s="333">
        <f>IF(ISERR('S1 Numbers'!C14/'S1 Numbers'!$C14*100),"..",IF(('S1 Numbers'!C14/'S1 Numbers'!$C14*100)=0,"..",('S1 Numbers'!C14/'S1 Numbers'!$C14)*100))</f>
        <v>100</v>
      </c>
      <c r="D14" s="333">
        <f>IF(ISERR('S1 Numbers'!D14/'S1 Numbers'!$C14*100),"..",IF(('S1 Numbers'!D14/'S1 Numbers'!$C14*100)=0,"..",('S1 Numbers'!D14/'S1 Numbers'!$C14)*100))</f>
        <v>98.85024274743958</v>
      </c>
      <c r="E14" s="333">
        <f>IF(ISERR('S1 Numbers'!E14/'S1 Numbers'!$C14*100),"..",IF(('S1 Numbers'!E14/'S1 Numbers'!$C14*100)=0,"..",('S1 Numbers'!E14/'S1 Numbers'!$C14)*100))</f>
        <v>101.4161424991435</v>
      </c>
      <c r="F14" s="333">
        <f>IF(ISERR('S1 Numbers'!F14/'S1 Numbers'!$C14*100),"..",IF(('S1 Numbers'!F14/'S1 Numbers'!$C14*100)=0,"..",('S1 Numbers'!F14/'S1 Numbers'!$C14)*100))</f>
        <v>105.72398159991194</v>
      </c>
      <c r="G14" s="333">
        <f>IF(ISERR('S1 Numbers'!G14/'S1 Numbers'!$C14*100),"..",IF(('S1 Numbers'!G14/'S1 Numbers'!$C14*100)=0,"..",('S1 Numbers'!G14/'S1 Numbers'!$C14)*100))</f>
        <v>99.83194404503136</v>
      </c>
      <c r="H14" s="333">
        <f>IF(ISERR('S1 Numbers'!H14/'S1 Numbers'!$C14*100),"..",IF(('S1 Numbers'!H14/'S1 Numbers'!$C14*100)=0,"..",('S1 Numbers'!H14/'S1 Numbers'!$C14)*100))</f>
        <v>106.7544280025579</v>
      </c>
      <c r="I14" s="333">
        <f>IF(ISERR('S1 Numbers'!I14/'S1 Numbers'!$C14*100),"..",IF(('S1 Numbers'!I14/'S1 Numbers'!$C14*100)=0,"..",('S1 Numbers'!I14/'S1 Numbers'!$C14)*100))</f>
        <v>104.92011963498233</v>
      </c>
      <c r="J14" s="333">
        <f>IF(ISERR('S1 Numbers'!J14/'S1 Numbers'!$C14*100),"..",IF(('S1 Numbers'!J14/'S1 Numbers'!$C14*100)=0,"..",('S1 Numbers'!J14/'S1 Numbers'!$C14)*100))</f>
        <v>108.66020780564244</v>
      </c>
      <c r="K14" s="333">
        <f>IF(ISERR('S1 Numbers'!K14/'S1 Numbers'!$C14*100),"..",IF(('S1 Numbers'!K14/'S1 Numbers'!$C14*100)=0,"..",('S1 Numbers'!K14/'S1 Numbers'!$C14)*100))</f>
        <v>107.61297648497836</v>
      </c>
      <c r="L14" s="333">
        <f>IF(ISERR('S1 Numbers'!L14/'S1 Numbers'!$C14*100),"..",IF(('S1 Numbers'!L14/'S1 Numbers'!$C14*100)=0,"..",('S1 Numbers'!L14/'S1 Numbers'!$C14)*100))</f>
        <v>115.44344351351353</v>
      </c>
      <c r="M14" s="333" t="str">
        <f>IF(ISERR('S1 Numbers'!M14/'S1 Numbers'!$C14*100),"..",IF(('S1 Numbers'!M14/'S1 Numbers'!$C14*100)=0,"..",('S1 Numbers'!M14/'S1 Numbers'!$C14)*100))</f>
        <v>..</v>
      </c>
    </row>
    <row r="15" spans="1:13" ht="6" customHeight="1">
      <c r="A15" s="186"/>
      <c r="B15" s="186"/>
      <c r="C15" s="271"/>
      <c r="D15" s="271"/>
      <c r="E15" s="270"/>
      <c r="F15" s="270"/>
      <c r="G15" s="270"/>
      <c r="H15" s="270"/>
      <c r="I15" s="270"/>
      <c r="J15" s="270"/>
      <c r="K15" s="270"/>
      <c r="L15" s="270"/>
      <c r="M15" s="270"/>
    </row>
    <row r="16" spans="1:13" ht="15">
      <c r="A16" s="257" t="s">
        <v>22</v>
      </c>
      <c r="B16" s="186"/>
      <c r="C16" s="271"/>
      <c r="D16" s="271"/>
      <c r="E16" s="270"/>
      <c r="F16" s="270"/>
      <c r="G16" s="270"/>
      <c r="H16" s="270"/>
      <c r="I16" s="270"/>
      <c r="J16" s="270"/>
      <c r="K16" s="270"/>
      <c r="L16" s="270"/>
      <c r="M16" s="270"/>
    </row>
    <row r="17" spans="1:14" ht="15">
      <c r="A17" s="186"/>
      <c r="B17" s="182" t="s">
        <v>394</v>
      </c>
      <c r="C17" s="333">
        <f>IF(ISERR('S1 Numbers'!C17/'S1 Numbers'!$C17*100),"..",IF(('S1 Numbers'!C17/'S1 Numbers'!$C17*100)=0,"..",('S1 Numbers'!C17/'S1 Numbers'!$C17)*100))</f>
        <v>100</v>
      </c>
      <c r="D17" s="333">
        <f>IF(ISERR('S1 Numbers'!D17/'S1 Numbers'!$C17*100),"..",IF(('S1 Numbers'!D17/'S1 Numbers'!$C17*100)=0,"..",('S1 Numbers'!D17/'S1 Numbers'!$C17)*100))</f>
        <v>98.85641677255398</v>
      </c>
      <c r="E17" s="333">
        <f>IF(ISERR('S1 Numbers'!E17/'S1 Numbers'!$C17*100),"..",IF(('S1 Numbers'!E17/'S1 Numbers'!$C17*100)=0,"..",('S1 Numbers'!E17/'S1 Numbers'!$C17)*100))</f>
        <v>98.98348157560356</v>
      </c>
      <c r="F17" s="333">
        <f>IF(ISERR('S1 Numbers'!F17/'S1 Numbers'!$C17*100),"..",IF(('S1 Numbers'!F17/'S1 Numbers'!$C17*100)=0,"..",('S1 Numbers'!F17/'S1 Numbers'!$C17)*100))</f>
        <v>100.69885641677254</v>
      </c>
      <c r="G17" s="333">
        <f>IF(ISERR('S1 Numbers'!G17/'S1 Numbers'!$C17*100),"..",IF(('S1 Numbers'!G17/'S1 Numbers'!$C17*100)=0,"..",('S1 Numbers'!G17/'S1 Numbers'!$C17)*100))</f>
        <v>95.80686149936469</v>
      </c>
      <c r="H17" s="333">
        <f>IF(ISERR('S1 Numbers'!H17/'S1 Numbers'!$C17*100),"..",IF(('S1 Numbers'!H17/'S1 Numbers'!$C17*100)=0,"..",('S1 Numbers'!H17/'S1 Numbers'!$C17)*100))</f>
        <v>98.09402795425667</v>
      </c>
      <c r="I17" s="333">
        <f>IF(ISERR('S1 Numbers'!I17/'S1 Numbers'!$C17*100),"..",IF(('S1 Numbers'!I17/'S1 Numbers'!$C17*100)=0,"..",('S1 Numbers'!I17/'S1 Numbers'!$C17)*100))</f>
        <v>97.4587039390089</v>
      </c>
      <c r="J17" s="333">
        <f>IF(ISERR('S1 Numbers'!J17/'S1 Numbers'!$C17*100),"..",IF(('S1 Numbers'!J17/'S1 Numbers'!$C17*100)=0,"..",('S1 Numbers'!J17/'S1 Numbers'!$C17)*100))</f>
        <v>109.97458703939007</v>
      </c>
      <c r="K17" s="333">
        <f>IF(ISERR('S1 Numbers'!K17/'S1 Numbers'!$C17*100),"..",IF(('S1 Numbers'!K17/'S1 Numbers'!$C17*100)=0,"..",('S1 Numbers'!K17/'S1 Numbers'!$C17)*100))</f>
        <v>105.20965692503177</v>
      </c>
      <c r="L17" s="333">
        <f>IF(ISERR('S1 Numbers'!L17/'S1 Numbers'!$C17*100),"..",IF(('S1 Numbers'!L17/'S1 Numbers'!$C17*100)=0,"..",('S1 Numbers'!L17/'S1 Numbers'!$C17)*100))</f>
        <v>109.52986022871664</v>
      </c>
      <c r="M17" s="333" t="str">
        <f>IF(ISERR('S1 Numbers'!M17/'S1 Numbers'!$C17*100),"..",IF(('S1 Numbers'!M17/'S1 Numbers'!$C17*100)=0,"..",('S1 Numbers'!M17/'S1 Numbers'!$C17)*100))</f>
        <v>..</v>
      </c>
      <c r="N17" s="328"/>
    </row>
    <row r="18" spans="1:13" ht="15">
      <c r="A18" s="186"/>
      <c r="B18" s="182" t="s">
        <v>431</v>
      </c>
      <c r="C18" s="333">
        <f>IF(ISERR('S1 Numbers'!C18/'S1 Numbers'!$C18*100),"..",IF(('S1 Numbers'!C18/'S1 Numbers'!$C18*100)=0,"..",('S1 Numbers'!C18/'S1 Numbers'!$C18)*100))</f>
        <v>100</v>
      </c>
      <c r="D18" s="333">
        <f>IF(ISERR('S1 Numbers'!D18/'S1 Numbers'!$C18*100),"..",IF(('S1 Numbers'!D18/'S1 Numbers'!$C18*100)=0,"..",('S1 Numbers'!D18/'S1 Numbers'!$C18)*100))</f>
        <v>109.23295454545455</v>
      </c>
      <c r="E18" s="333">
        <f>IF(ISERR('S1 Numbers'!E18/'S1 Numbers'!$C18*100),"..",IF(('S1 Numbers'!E18/'S1 Numbers'!$C18*100)=0,"..",('S1 Numbers'!E18/'S1 Numbers'!$C18)*100))</f>
        <v>117.04545454545455</v>
      </c>
      <c r="F18" s="333">
        <f>IF(ISERR('S1 Numbers'!F18/'S1 Numbers'!$C18*100),"..",IF(('S1 Numbers'!F18/'S1 Numbers'!$C18*100)=0,"..",('S1 Numbers'!F18/'S1 Numbers'!$C18)*100))</f>
        <v>117.1875</v>
      </c>
      <c r="G18" s="333">
        <f>IF(ISERR('S1 Numbers'!G18/'S1 Numbers'!$C18*100),"..",IF(('S1 Numbers'!G18/'S1 Numbers'!$C18*100)=0,"..",('S1 Numbers'!G18/'S1 Numbers'!$C18)*100))</f>
        <v>135.9397869318182</v>
      </c>
      <c r="H18" s="333">
        <f>IF(ISERR('S1 Numbers'!H18/'S1 Numbers'!$C18*100),"..",IF(('S1 Numbers'!H18/'S1 Numbers'!$C18*100)=0,"..",('S1 Numbers'!H18/'S1 Numbers'!$C18)*100))</f>
        <v>129.54539772727273</v>
      </c>
      <c r="I18" s="333">
        <f>IF(ISERR('S1 Numbers'!I18/'S1 Numbers'!$C18*100),"..",IF(('S1 Numbers'!I18/'S1 Numbers'!$C18*100)=0,"..",('S1 Numbers'!I18/'S1 Numbers'!$C18)*100))</f>
        <v>118.1609659090909</v>
      </c>
      <c r="J18" s="333">
        <f>IF(ISERR('S1 Numbers'!J18/'S1 Numbers'!$C18*100),"..",IF(('S1 Numbers'!J18/'S1 Numbers'!$C18*100)=0,"..",('S1 Numbers'!J18/'S1 Numbers'!$C18)*100))</f>
        <v>159.80113636363635</v>
      </c>
      <c r="K18" s="333">
        <f>IF(ISERR('S1 Numbers'!K18/'S1 Numbers'!$C18*100),"..",IF(('S1 Numbers'!K18/'S1 Numbers'!$C18*100)=0,"..",('S1 Numbers'!K18/'S1 Numbers'!$C18)*100))</f>
        <v>203.26704545454547</v>
      </c>
      <c r="L18" s="333">
        <f>IF(ISERR('S1 Numbers'!L18/'S1 Numbers'!$C18*100),"..",IF(('S1 Numbers'!L18/'S1 Numbers'!$C18*100)=0,"..",('S1 Numbers'!L18/'S1 Numbers'!$C18)*100))</f>
        <v>184.0909090909091</v>
      </c>
      <c r="M18" s="333" t="str">
        <f>IF(ISERR('S1 Numbers'!M18/'S1 Numbers'!$C18*100),"..",IF(('S1 Numbers'!M18/'S1 Numbers'!$C18*100)=0,"..",('S1 Numbers'!M18/'S1 Numbers'!$C18)*100))</f>
        <v>..</v>
      </c>
    </row>
    <row r="19" spans="1:13" ht="15">
      <c r="A19" s="186"/>
      <c r="B19" s="182" t="s">
        <v>432</v>
      </c>
      <c r="C19" s="333">
        <f>IF(ISERR('S1 Numbers'!C19/'S1 Numbers'!$C19*100),"..",IF(('S1 Numbers'!C19/'S1 Numbers'!$C19*100)=0,"..",('S1 Numbers'!C19/'S1 Numbers'!$C19)*100))</f>
        <v>100</v>
      </c>
      <c r="D19" s="333">
        <f>IF(ISERR('S1 Numbers'!D19/'S1 Numbers'!$C19*100),"..",IF(('S1 Numbers'!D19/'S1 Numbers'!$C19*100)=0,"..",('S1 Numbers'!D19/'S1 Numbers'!$C19)*100))</f>
        <v>115.07246376811595</v>
      </c>
      <c r="E19" s="333">
        <f>IF(ISERR('S1 Numbers'!E19/'S1 Numbers'!$C19*100),"..",IF(('S1 Numbers'!E19/'S1 Numbers'!$C19*100)=0,"..",('S1 Numbers'!E19/'S1 Numbers'!$C19)*100))</f>
        <v>102.31884057971014</v>
      </c>
      <c r="F19" s="333">
        <f>IF(ISERR('S1 Numbers'!F19/'S1 Numbers'!$C19*100),"..",IF(('S1 Numbers'!F19/'S1 Numbers'!$C19*100)=0,"..",('S1 Numbers'!F19/'S1 Numbers'!$C19)*100))</f>
        <v>71.59420289855072</v>
      </c>
      <c r="G19" s="333">
        <f>IF(ISERR('S1 Numbers'!G19/'S1 Numbers'!$C19*100),"..",IF(('S1 Numbers'!G19/'S1 Numbers'!$C19*100)=0,"..",('S1 Numbers'!G19/'S1 Numbers'!$C19)*100))</f>
        <v>59.710144927536234</v>
      </c>
      <c r="H19" s="333">
        <f>IF(ISERR('S1 Numbers'!H19/'S1 Numbers'!$C19*100),"..",IF(('S1 Numbers'!H19/'S1 Numbers'!$C19*100)=0,"..",('S1 Numbers'!H19/'S1 Numbers'!$C19)*100))</f>
        <v>55.65217391304348</v>
      </c>
      <c r="I19" s="333">
        <f>IF(ISERR('S1 Numbers'!I19/'S1 Numbers'!$C19*100),"..",IF(('S1 Numbers'!I19/'S1 Numbers'!$C19*100)=0,"..",('S1 Numbers'!I19/'S1 Numbers'!$C19)*100))</f>
        <v>56.55072463768116</v>
      </c>
      <c r="J19" s="333">
        <f>IF(ISERR('S1 Numbers'!J19/'S1 Numbers'!$C19*100),"..",IF(('S1 Numbers'!J19/'S1 Numbers'!$C19*100)=0,"..",('S1 Numbers'!J19/'S1 Numbers'!$C19)*100))</f>
        <v>59.39130434782608</v>
      </c>
      <c r="K19" s="333">
        <f>IF(ISERR('S1 Numbers'!K19/'S1 Numbers'!$C19*100),"..",IF(('S1 Numbers'!K19/'S1 Numbers'!$C19*100)=0,"..",('S1 Numbers'!K19/'S1 Numbers'!$C19)*100))</f>
        <v>74</v>
      </c>
      <c r="L19" s="333">
        <f>IF(ISERR('S1 Numbers'!L19/'S1 Numbers'!$C19*100),"..",IF(('S1 Numbers'!L19/'S1 Numbers'!$C19*100)=0,"..",('S1 Numbers'!L19/'S1 Numbers'!$C19)*100))</f>
        <v>58.20289855072463</v>
      </c>
      <c r="M19" s="333" t="str">
        <f>IF(ISERR('S1 Numbers'!M19/'S1 Numbers'!$C19*100),"..",IF(('S1 Numbers'!M19/'S1 Numbers'!$C19*100)=0,"..",('S1 Numbers'!M19/'S1 Numbers'!$C19)*100))</f>
        <v>..</v>
      </c>
    </row>
    <row r="20" spans="1:13" ht="15">
      <c r="A20" s="186"/>
      <c r="B20" s="182" t="s">
        <v>196</v>
      </c>
      <c r="C20" s="333">
        <f>IF(ISERR('S1 Numbers'!C20/'S1 Numbers'!$C20*100),"..",IF(('S1 Numbers'!C20/'S1 Numbers'!$C20*100)=0,"..",('S1 Numbers'!C20/'S1 Numbers'!$C20)*100))</f>
        <v>100</v>
      </c>
      <c r="D20" s="333">
        <f>IF(ISERR('S1 Numbers'!D20/'S1 Numbers'!$C20*100),"..",IF(('S1 Numbers'!D20/'S1 Numbers'!$C20*100)=0,"..",('S1 Numbers'!D20/'S1 Numbers'!$C20)*100))</f>
        <v>65.3061224489796</v>
      </c>
      <c r="E20" s="333">
        <f>IF(ISERR('S1 Numbers'!E20/'S1 Numbers'!$C20*100),"..",IF(('S1 Numbers'!E20/'S1 Numbers'!$C20*100)=0,"..",('S1 Numbers'!E20/'S1 Numbers'!$C20)*100))</f>
        <v>58.50340136054422</v>
      </c>
      <c r="F20" s="333">
        <f>IF(ISERR('S1 Numbers'!F20/'S1 Numbers'!$C20*100),"..",IF(('S1 Numbers'!F20/'S1 Numbers'!$C20*100)=0,"..",('S1 Numbers'!F20/'S1 Numbers'!$C20)*100))</f>
        <v>34.92063492063492</v>
      </c>
      <c r="G20" s="333">
        <f>IF(ISERR('S1 Numbers'!G20/'S1 Numbers'!$C20*100),"..",IF(('S1 Numbers'!G20/'S1 Numbers'!$C20*100)=0,"..",('S1 Numbers'!G20/'S1 Numbers'!$C20)*100))</f>
        <v>43.083900226757365</v>
      </c>
      <c r="H20" s="333">
        <f>IF(ISERR('S1 Numbers'!H20/'S1 Numbers'!$C20*100),"..",IF(('S1 Numbers'!H20/'S1 Numbers'!$C20*100)=0,"..",('S1 Numbers'!H20/'S1 Numbers'!$C20)*100))</f>
        <v>41.043083900226755</v>
      </c>
      <c r="I20" s="333">
        <f>IF(ISERR('S1 Numbers'!I20/'S1 Numbers'!$C20*100),"..",IF(('S1 Numbers'!I20/'S1 Numbers'!$C20*100)=0,"..",('S1 Numbers'!I20/'S1 Numbers'!$C20)*100))</f>
        <v>34.92063492063492</v>
      </c>
      <c r="J20" s="333">
        <f>IF(ISERR('S1 Numbers'!J20/'S1 Numbers'!$C20*100),"..",IF(('S1 Numbers'!J20/'S1 Numbers'!$C20*100)=0,"..",('S1 Numbers'!J20/'S1 Numbers'!$C20)*100))</f>
        <v>30.158730158730158</v>
      </c>
      <c r="K20" s="333">
        <f>IF(ISERR('S1 Numbers'!K20/'S1 Numbers'!$C20*100),"..",IF(('S1 Numbers'!K20/'S1 Numbers'!$C20*100)=0,"..",('S1 Numbers'!K20/'S1 Numbers'!$C20)*100))</f>
        <v>39.909297052154194</v>
      </c>
      <c r="L20" s="333">
        <f>IF(ISERR('S1 Numbers'!L20/'S1 Numbers'!$C20*100),"..",IF(('S1 Numbers'!L20/'S1 Numbers'!$C20*100)=0,"..",('S1 Numbers'!L20/'S1 Numbers'!$C20)*100))</f>
        <v>33.56009070294784</v>
      </c>
      <c r="M20" s="333" t="str">
        <f>IF(ISERR('S1 Numbers'!M20/'S1 Numbers'!$C20*100),"..",IF(('S1 Numbers'!M20/'S1 Numbers'!$C20*100)=0,"..",('S1 Numbers'!M20/'S1 Numbers'!$C20)*100))</f>
        <v>..</v>
      </c>
    </row>
    <row r="21" spans="1:13" ht="15">
      <c r="A21" s="186"/>
      <c r="B21" s="182" t="s">
        <v>158</v>
      </c>
      <c r="C21" s="333">
        <f>IF(ISERR('S1 Numbers'!C21/'S1 Numbers'!$C21*100),"..",IF(('S1 Numbers'!C21/'S1 Numbers'!$C21*100)=0,"..",('S1 Numbers'!C21/'S1 Numbers'!$C21)*100))</f>
        <v>100</v>
      </c>
      <c r="D21" s="333">
        <f>IF(ISERR('S1 Numbers'!D21/'S1 Numbers'!$C21*100),"..",IF(('S1 Numbers'!D21/'S1 Numbers'!$C21*100)=0,"..",('S1 Numbers'!D21/'S1 Numbers'!$C21)*100))</f>
        <v>89.24268502581756</v>
      </c>
      <c r="E21" s="333">
        <f>IF(ISERR('S1 Numbers'!E21/'S1 Numbers'!$C21*100),"..",IF(('S1 Numbers'!E21/'S1 Numbers'!$C21*100)=0,"..",('S1 Numbers'!E21/'S1 Numbers'!$C21)*100))</f>
        <v>81.4974182444062</v>
      </c>
      <c r="F21" s="333">
        <f>IF(ISERR('S1 Numbers'!F21/'S1 Numbers'!$C21*100),"..",IF(('S1 Numbers'!F21/'S1 Numbers'!$C21*100)=0,"..",('S1 Numbers'!F21/'S1 Numbers'!$C21)*100))</f>
        <v>105.3356282271945</v>
      </c>
      <c r="G21" s="333">
        <f>IF(ISERR('S1 Numbers'!G21/'S1 Numbers'!$C21*100),"..",IF(('S1 Numbers'!G21/'S1 Numbers'!$C21*100)=0,"..",('S1 Numbers'!G21/'S1 Numbers'!$C21)*100))</f>
        <v>98.19277108433737</v>
      </c>
      <c r="H21" s="333">
        <f>IF(ISERR('S1 Numbers'!H21/'S1 Numbers'!$C21*100),"..",IF(('S1 Numbers'!H21/'S1 Numbers'!$C21*100)=0,"..",('S1 Numbers'!H21/'S1 Numbers'!$C21)*100))</f>
        <v>86.14457831325302</v>
      </c>
      <c r="I21" s="333">
        <f>IF(ISERR('S1 Numbers'!I21/'S1 Numbers'!$C21*100),"..",IF(('S1 Numbers'!I21/'S1 Numbers'!$C21*100)=0,"..",('S1 Numbers'!I21/'S1 Numbers'!$C21)*100))</f>
        <v>86.57487091222032</v>
      </c>
      <c r="J21" s="333">
        <f>IF(ISERR('S1 Numbers'!J21/'S1 Numbers'!$C21*100),"..",IF(('S1 Numbers'!J21/'S1 Numbers'!$C21*100)=0,"..",('S1 Numbers'!J21/'S1 Numbers'!$C21)*100))</f>
        <v>85.80034423407919</v>
      </c>
      <c r="K21" s="333">
        <f>IF(ISERR('S1 Numbers'!K21/'S1 Numbers'!$C21*100),"..",IF(('S1 Numbers'!K21/'S1 Numbers'!$C21*100)=0,"..",('S1 Numbers'!K21/'S1 Numbers'!$C21)*100))</f>
        <v>87.69363166953529</v>
      </c>
      <c r="L21" s="333">
        <f>IF(ISERR('S1 Numbers'!L21/'S1 Numbers'!$C21*100),"..",IF(('S1 Numbers'!L21/'S1 Numbers'!$C21*100)=0,"..",('S1 Numbers'!L21/'S1 Numbers'!$C21)*100))</f>
        <v>87.4354561101549</v>
      </c>
      <c r="M21" s="333" t="str">
        <f>IF(ISERR('S1 Numbers'!M21/'S1 Numbers'!$C21*100),"..",IF(('S1 Numbers'!M21/'S1 Numbers'!$C21*100)=0,"..",('S1 Numbers'!M21/'S1 Numbers'!$C21)*100))</f>
        <v>..</v>
      </c>
    </row>
    <row r="22" spans="1:13" ht="15">
      <c r="A22" s="186"/>
      <c r="B22" s="182" t="s">
        <v>398</v>
      </c>
      <c r="C22" s="333">
        <f>IF(ISERR('S1 Numbers'!C22/'S1 Numbers'!$C22*100),"..",IF(('S1 Numbers'!C22/'S1 Numbers'!$C22*100)=0,"..",('S1 Numbers'!C22/'S1 Numbers'!$C22)*100))</f>
        <v>100</v>
      </c>
      <c r="D22" s="333">
        <f>IF(ISERR('S1 Numbers'!D22/'S1 Numbers'!$C22*100),"..",IF(('S1 Numbers'!D22/'S1 Numbers'!$C22*100)=0,"..",('S1 Numbers'!D22/'S1 Numbers'!$C22)*100))</f>
        <v>109.12307991444683</v>
      </c>
      <c r="E22" s="333">
        <f>IF(ISERR('S1 Numbers'!E22/'S1 Numbers'!$C22*100),"..",IF(('S1 Numbers'!E22/'S1 Numbers'!$C22*100)=0,"..",('S1 Numbers'!E22/'S1 Numbers'!$C22)*100))</f>
        <v>108.98308380322767</v>
      </c>
      <c r="F22" s="333">
        <f>IF(ISERR('S1 Numbers'!F22/'S1 Numbers'!$C22*100),"..",IF(('S1 Numbers'!F22/'S1 Numbers'!$C22*100)=0,"..",('S1 Numbers'!F22/'S1 Numbers'!$C22)*100))</f>
        <v>109.46529263076026</v>
      </c>
      <c r="G22" s="333">
        <f>IF(ISERR('S1 Numbers'!G22/'S1 Numbers'!$C22*100),"..",IF(('S1 Numbers'!G22/'S1 Numbers'!$C22*100)=0,"..",('S1 Numbers'!G22/'S1 Numbers'!$C22)*100))</f>
        <v>109.3991833560179</v>
      </c>
      <c r="H22" s="333">
        <f>IF(ISERR('S1 Numbers'!H22/'S1 Numbers'!$C22*100),"..",IF(('S1 Numbers'!H22/'S1 Numbers'!$C22*100)=0,"..",('S1 Numbers'!H22/'S1 Numbers'!$C22)*100))</f>
        <v>109.04919307797005</v>
      </c>
      <c r="I22" s="333">
        <f>IF(ISERR('S1 Numbers'!I22/'S1 Numbers'!$C22*100),"..",IF(('S1 Numbers'!I22/'S1 Numbers'!$C22*100)=0,"..",('S1 Numbers'!I22/'S1 Numbers'!$C22)*100))</f>
        <v>107.72311880225548</v>
      </c>
      <c r="J22" s="333">
        <f>IF(ISERR('S1 Numbers'!J22/'S1 Numbers'!$C22*100),"..",IF(('S1 Numbers'!J22/'S1 Numbers'!$C22*100)=0,"..",('S1 Numbers'!J22/'S1 Numbers'!$C22)*100))</f>
        <v>107.52105385961501</v>
      </c>
      <c r="K22" s="333">
        <f>IF(ISERR('S1 Numbers'!K22/'S1 Numbers'!$C22*100),"..",IF(('S1 Numbers'!K22/'S1 Numbers'!$C22*100)=0,"..",('S1 Numbers'!K22/'S1 Numbers'!$C22)*100))</f>
        <v>107.33035193466849</v>
      </c>
      <c r="L22" s="333">
        <f>IF(ISERR('S1 Numbers'!L22/'S1 Numbers'!$C22*100),"..",IF(('S1 Numbers'!L22/'S1 Numbers'!$C22*100)=0,"..",('S1 Numbers'!L22/'S1 Numbers'!$C22)*100))</f>
        <v>108.10810810810811</v>
      </c>
      <c r="M22" s="333">
        <f>IF(ISERR('S1 Numbers'!M22/'S1 Numbers'!$C22*100),"..",IF(('S1 Numbers'!M22/'S1 Numbers'!$C22*100)=0,"..",('S1 Numbers'!M22/'S1 Numbers'!$C22)*100))</f>
        <v>106.94147384794867</v>
      </c>
    </row>
    <row r="23" spans="1:13" ht="6" customHeight="1">
      <c r="A23" s="186"/>
      <c r="B23" s="186"/>
      <c r="C23" s="270"/>
      <c r="D23" s="270"/>
      <c r="E23" s="270"/>
      <c r="F23" s="270"/>
      <c r="G23" s="270"/>
      <c r="H23" s="270"/>
      <c r="I23" s="270"/>
      <c r="J23" s="270"/>
      <c r="K23" s="270"/>
      <c r="L23" s="270"/>
      <c r="M23" s="270"/>
    </row>
    <row r="24" spans="1:13" ht="15">
      <c r="A24" s="257" t="s">
        <v>428</v>
      </c>
      <c r="B24" s="186"/>
      <c r="C24" s="270"/>
      <c r="D24" s="270"/>
      <c r="E24" s="270"/>
      <c r="F24" s="270"/>
      <c r="G24" s="270"/>
      <c r="H24" s="270"/>
      <c r="I24" s="270"/>
      <c r="J24" s="270"/>
      <c r="K24" s="271"/>
      <c r="L24" s="271"/>
      <c r="M24" s="271"/>
    </row>
    <row r="25" spans="1:13" ht="15">
      <c r="A25" s="186"/>
      <c r="B25" s="182" t="s">
        <v>63</v>
      </c>
      <c r="C25" s="333">
        <f>IF(ISERR('S1 Numbers'!C25/'S1 Numbers'!$C25*100),"..",IF(('S1 Numbers'!C25/'S1 Numbers'!$C25*100)=0,"..",('S1 Numbers'!C25/'S1 Numbers'!$C25)*100))</f>
        <v>100</v>
      </c>
      <c r="D25" s="333">
        <f>IF(ISERR('S1 Numbers'!D25/'S1 Numbers'!$C25*100),"..",IF(('S1 Numbers'!D25/'S1 Numbers'!$C25*100)=0,"..",('S1 Numbers'!D25/'S1 Numbers'!$C25)*100))</f>
        <v>98.59569219090996</v>
      </c>
      <c r="E25" s="333">
        <f>IF(ISERR('S1 Numbers'!E25/'S1 Numbers'!$C25*100),"..",IF(('S1 Numbers'!E25/'S1 Numbers'!$C25*100)=0,"..",('S1 Numbers'!E25/'S1 Numbers'!$C25)*100))</f>
        <v>103.747983679666</v>
      </c>
      <c r="F25" s="333">
        <f>IF(ISERR('S1 Numbers'!F25/'S1 Numbers'!$C25*100),"..",IF(('S1 Numbers'!F25/'S1 Numbers'!$C25*100)=0,"..",('S1 Numbers'!F25/'S1 Numbers'!$C25)*100))</f>
        <v>105.17126862131133</v>
      </c>
      <c r="G25" s="333">
        <f>IF(ISERR('S1 Numbers'!G25/'S1 Numbers'!$C25*100),"..",IF(('S1 Numbers'!G25/'S1 Numbers'!$C25*100)=0,"..",('S1 Numbers'!G25/'S1 Numbers'!$C25)*100))</f>
        <v>107.2587532023911</v>
      </c>
      <c r="H25" s="333">
        <f>IF(ISERR('S1 Numbers'!H25/'S1 Numbers'!$C25*100),"..",IF(('S1 Numbers'!H25/'S1 Numbers'!$C25*100)=0,"..",('S1 Numbers'!H25/'S1 Numbers'!$C25)*100))</f>
        <v>110.8928740867255</v>
      </c>
      <c r="I25" s="333">
        <f>IF(ISERR('S1 Numbers'!I25/'S1 Numbers'!$C25*100),"..",IF(('S1 Numbers'!I25/'S1 Numbers'!$C25*100)=0,"..",('S1 Numbers'!I25/'S1 Numbers'!$C25)*100))</f>
        <v>113.91023816301357</v>
      </c>
      <c r="J25" s="333">
        <f>IF(ISERR('S1 Numbers'!J25/'S1 Numbers'!$C25*100),"..",IF(('S1 Numbers'!J25/'S1 Numbers'!$C25*100)=0,"..",('S1 Numbers'!J25/'S1 Numbers'!$C25)*100))</f>
        <v>111.78479931682324</v>
      </c>
      <c r="K25" s="333">
        <f>IF(ISERR('S1 Numbers'!K25/'S1 Numbers'!$C25*100),"..",IF(('S1 Numbers'!K25/'S1 Numbers'!$C25*100)=0,"..",('S1 Numbers'!K25/'S1 Numbers'!$C25)*100))</f>
        <v>112.96138153525001</v>
      </c>
      <c r="L25" s="333">
        <f>IF(ISERR('S1 Numbers'!L25/'S1 Numbers'!$C25*100),"..",IF(('S1 Numbers'!L25/'S1 Numbers'!$C25*100)=0,"..",('S1 Numbers'!L25/'S1 Numbers'!$C25)*100))</f>
        <v>112.35411329348135</v>
      </c>
      <c r="M25" s="333">
        <f>IF(ISERR('S1 Numbers'!M25/'S1 Numbers'!$C25*100),"..",IF(('S1 Numbers'!M25/'S1 Numbers'!$C25*100)=0,"..",('S1 Numbers'!M25/'S1 Numbers'!$C25)*100))</f>
        <v>112.91393870386185</v>
      </c>
    </row>
    <row r="26" spans="1:13" ht="15">
      <c r="A26" s="186"/>
      <c r="B26" s="182" t="s">
        <v>64</v>
      </c>
      <c r="C26" s="333">
        <f>IF(ISERR('S1 Numbers'!C26/'S1 Numbers'!$C26*100),"..",IF(('S1 Numbers'!C26/'S1 Numbers'!$C26*100)=0,"..",('S1 Numbers'!C26/'S1 Numbers'!$C26)*100))</f>
        <v>100</v>
      </c>
      <c r="D26" s="333">
        <f>IF(ISERR('S1 Numbers'!D26/'S1 Numbers'!$C26*100),"..",IF(('S1 Numbers'!D26/'S1 Numbers'!$C26*100)=0,"..",('S1 Numbers'!D26/'S1 Numbers'!$C26)*100))</f>
        <v>101.59352142110762</v>
      </c>
      <c r="E26" s="333">
        <f>IF(ISERR('S1 Numbers'!E26/'S1 Numbers'!$C26*100),"..",IF(('S1 Numbers'!E26/'S1 Numbers'!$C26*100)=0,"..",('S1 Numbers'!E26/'S1 Numbers'!$C26)*100))</f>
        <v>103.44827586206897</v>
      </c>
      <c r="F26" s="333">
        <f>IF(ISERR('S1 Numbers'!F26/'S1 Numbers'!$C26*100),"..",IF(('S1 Numbers'!F26/'S1 Numbers'!$C26*100)=0,"..",('S1 Numbers'!F26/'S1 Numbers'!$C26)*100))</f>
        <v>105.45977011494251</v>
      </c>
      <c r="G26" s="333">
        <f>IF(ISERR('S1 Numbers'!G26/'S1 Numbers'!$C26*100),"..",IF(('S1 Numbers'!G26/'S1 Numbers'!$C26*100)=0,"..",('S1 Numbers'!G26/'S1 Numbers'!$C26)*100))</f>
        <v>106.89655172413792</v>
      </c>
      <c r="H26" s="333">
        <f>IF(ISERR('S1 Numbers'!H26/'S1 Numbers'!$C26*100),"..",IF(('S1 Numbers'!H26/'S1 Numbers'!$C26*100)=0,"..",('S1 Numbers'!H26/'S1 Numbers'!$C26)*100))</f>
        <v>109.90073145245557</v>
      </c>
      <c r="I26" s="333">
        <f>IF(ISERR('S1 Numbers'!I26/'S1 Numbers'!$C26*100),"..",IF(('S1 Numbers'!I26/'S1 Numbers'!$C26*100)=0,"..",('S1 Numbers'!I26/'S1 Numbers'!$C26)*100))</f>
        <v>113.42737722048066</v>
      </c>
      <c r="J26" s="333">
        <f>IF(ISERR('S1 Numbers'!J26/'S1 Numbers'!$C26*100),"..",IF(('S1 Numbers'!J26/'S1 Numbers'!$C26*100)=0,"..",('S1 Numbers'!J26/'S1 Numbers'!$C26)*100))</f>
        <v>116.62748171368862</v>
      </c>
      <c r="K26" s="333">
        <f>IF(ISERR('S1 Numbers'!K26/'S1 Numbers'!$C26*100),"..",IF(('S1 Numbers'!K26/'S1 Numbers'!$C26*100)=0,"..",('S1 Numbers'!K26/'S1 Numbers'!$C26)*100))</f>
        <v>116.79728317659352</v>
      </c>
      <c r="L26" s="333">
        <f>IF(ISERR('S1 Numbers'!L26/'S1 Numbers'!$C26*100),"..",IF(('S1 Numbers'!L26/'S1 Numbers'!$C26*100)=0,"..",('S1 Numbers'!L26/'S1 Numbers'!$C26)*100))</f>
        <v>115.83072100313481</v>
      </c>
      <c r="M26" s="333">
        <f>IF(ISERR('S1 Numbers'!M26/'S1 Numbers'!$C26*100),"..",IF(('S1 Numbers'!M26/'S1 Numbers'!$C26*100)=0,"..",('S1 Numbers'!M26/'S1 Numbers'!$C26)*100))</f>
        <v>118.05120167189133</v>
      </c>
    </row>
    <row r="27" spans="1:13" ht="15">
      <c r="A27" s="186"/>
      <c r="B27" s="182" t="s">
        <v>5</v>
      </c>
      <c r="C27" s="333">
        <f>IF(ISERR('S1 Numbers'!C27/'S1 Numbers'!$C27*100),"..",IF(('S1 Numbers'!C27/'S1 Numbers'!$C27*100)=0,"..",('S1 Numbers'!C27/'S1 Numbers'!$C27)*100))</f>
        <v>100</v>
      </c>
      <c r="D27" s="333">
        <f>IF(ISERR('S1 Numbers'!D27/'S1 Numbers'!$C27*100),"..",IF(('S1 Numbers'!D27/'S1 Numbers'!$C27*100)=0,"..",('S1 Numbers'!D27/'S1 Numbers'!$C27)*100))</f>
        <v>107.35849056603774</v>
      </c>
      <c r="E27" s="333">
        <f>IF(ISERR('S1 Numbers'!E27/'S1 Numbers'!$C27*100),"..",IF(('S1 Numbers'!E27/'S1 Numbers'!$C27*100)=0,"..",('S1 Numbers'!E27/'S1 Numbers'!$C27)*100))</f>
        <v>112.15633423180593</v>
      </c>
      <c r="F27" s="333">
        <f>IF(ISERR('S1 Numbers'!F27/'S1 Numbers'!$C27*100),"..",IF(('S1 Numbers'!F27/'S1 Numbers'!$C27*100)=0,"..",('S1 Numbers'!F27/'S1 Numbers'!$C27)*100))</f>
        <v>118.15363881401618</v>
      </c>
      <c r="G27" s="333">
        <f>IF(ISERR('S1 Numbers'!G27/'S1 Numbers'!$C27*100),"..",IF(('S1 Numbers'!G27/'S1 Numbers'!$C27*100)=0,"..",('S1 Numbers'!G27/'S1 Numbers'!$C27)*100))</f>
        <v>119.6900269541779</v>
      </c>
      <c r="H27" s="333">
        <f>IF(ISERR('S1 Numbers'!H27/'S1 Numbers'!$C27*100),"..",IF(('S1 Numbers'!H27/'S1 Numbers'!$C27*100)=0,"..",('S1 Numbers'!H27/'S1 Numbers'!$C27)*100))</f>
        <v>127.76280323450135</v>
      </c>
      <c r="I27" s="333">
        <f>IF(ISERR('S1 Numbers'!I27/'S1 Numbers'!$C27*100),"..",IF(('S1 Numbers'!I27/'S1 Numbers'!$C27*100)=0,"..",('S1 Numbers'!I27/'S1 Numbers'!$C27)*100))</f>
        <v>130.4177897574124</v>
      </c>
      <c r="J27" s="333">
        <f>IF(ISERR('S1 Numbers'!J27/'S1 Numbers'!$C27*100),"..",IF(('S1 Numbers'!J27/'S1 Numbers'!$C27*100)=0,"..",('S1 Numbers'!J27/'S1 Numbers'!$C27)*100))</f>
        <v>135.822102425876</v>
      </c>
      <c r="K27" s="333">
        <f>IF(ISERR('S1 Numbers'!K27/'S1 Numbers'!$C27*100),"..",IF(('S1 Numbers'!K27/'S1 Numbers'!$C27*100)=0,"..",('S1 Numbers'!K27/'S1 Numbers'!$C27)*100))</f>
        <v>134.86522911051213</v>
      </c>
      <c r="L27" s="333" t="str">
        <f>IF(ISERR('S1 Numbers'!L27/'S1 Numbers'!$C27*100),"..",IF(('S1 Numbers'!L27/'S1 Numbers'!$C27*100)=0,"..",('S1 Numbers'!L27/'S1 Numbers'!$C27)*100))</f>
        <v>..</v>
      </c>
      <c r="M27" s="333" t="str">
        <f>IF(ISERR('S1 Numbers'!M27/'S1 Numbers'!$C27*100),"..",IF(('S1 Numbers'!M27/'S1 Numbers'!$C27*100)=0,"..",('S1 Numbers'!M27/'S1 Numbers'!$C27)*100))</f>
        <v>..</v>
      </c>
    </row>
    <row r="28" spans="1:13" ht="15">
      <c r="A28" s="186"/>
      <c r="B28" s="186" t="s">
        <v>6</v>
      </c>
      <c r="C28" s="333">
        <f>IF(ISERR('S1 Numbers'!C28/'S1 Numbers'!$C28*100),"..",IF(('S1 Numbers'!C28/'S1 Numbers'!$C28*100)=0,"..",('S1 Numbers'!C28/'S1 Numbers'!$C28)*100))</f>
        <v>100</v>
      </c>
      <c r="D28" s="333">
        <f>IF(ISERR('S1 Numbers'!D28/'S1 Numbers'!$C28*100),"..",IF(('S1 Numbers'!D28/'S1 Numbers'!$C28*100)=0,"..",('S1 Numbers'!D28/'S1 Numbers'!$C28)*100))</f>
        <v>104.62519936204147</v>
      </c>
      <c r="E28" s="333">
        <f>IF(ISERR('S1 Numbers'!E28/'S1 Numbers'!$C28*100),"..",IF(('S1 Numbers'!E28/'S1 Numbers'!$C28*100)=0,"..",('S1 Numbers'!E28/'S1 Numbers'!$C28)*100))</f>
        <v>106.06060606060606</v>
      </c>
      <c r="F28" s="333">
        <f>IF(ISERR('S1 Numbers'!F28/'S1 Numbers'!$C28*100),"..",IF(('S1 Numbers'!F28/'S1 Numbers'!$C28*100)=0,"..",('S1 Numbers'!F28/'S1 Numbers'!$C28)*100))</f>
        <v>107.65550239234449</v>
      </c>
      <c r="G28" s="333">
        <f>IF(ISERR('S1 Numbers'!G28/'S1 Numbers'!$C28*100),"..",IF(('S1 Numbers'!G28/'S1 Numbers'!$C28*100)=0,"..",('S1 Numbers'!G28/'S1 Numbers'!$C28)*100))</f>
        <v>106.22009569377991</v>
      </c>
      <c r="H28" s="333">
        <f>IF(ISERR('S1 Numbers'!H28/'S1 Numbers'!$C28*100),"..",IF(('S1 Numbers'!H28/'S1 Numbers'!$C28*100)=0,"..",('S1 Numbers'!H28/'S1 Numbers'!$C28)*100))</f>
        <v>114.51355661881976</v>
      </c>
      <c r="I28" s="333">
        <f>IF(ISERR('S1 Numbers'!I28/'S1 Numbers'!$C28*100),"..",IF(('S1 Numbers'!I28/'S1 Numbers'!$C28*100)=0,"..",('S1 Numbers'!I28/'S1 Numbers'!$C28)*100))</f>
        <v>120.57416267942584</v>
      </c>
      <c r="J28" s="333">
        <f>IF(ISERR('S1 Numbers'!J28/'S1 Numbers'!$C28*100),"..",IF(('S1 Numbers'!J28/'S1 Numbers'!$C28*100)=0,"..",('S1 Numbers'!J28/'S1 Numbers'!$C28)*100))</f>
        <v>122.64752791068581</v>
      </c>
      <c r="K28" s="333" t="str">
        <f>IF(ISERR('S1 Numbers'!K28/'S1 Numbers'!$C28*100),"..",IF(('S1 Numbers'!K28/'S1 Numbers'!$C28*100)=0,"..",('S1 Numbers'!K28/'S1 Numbers'!$C28)*100))</f>
        <v>..</v>
      </c>
      <c r="L28" s="333" t="str">
        <f>IF(ISERR('S1 Numbers'!L28/'S1 Numbers'!$C28*100),"..",IF(('S1 Numbers'!L28/'S1 Numbers'!$C28*100)=0,"..",('S1 Numbers'!L28/'S1 Numbers'!$C28)*100))</f>
        <v>..</v>
      </c>
      <c r="M28" s="333" t="str">
        <f>IF(ISERR('S1 Numbers'!M28/'S1 Numbers'!$C28*100),"..",IF(('S1 Numbers'!M28/'S1 Numbers'!$C28*100)=0,"..",('S1 Numbers'!M28/'S1 Numbers'!$C28)*100))</f>
        <v>..</v>
      </c>
    </row>
    <row r="29" spans="1:13" ht="6" customHeight="1">
      <c r="A29" s="186"/>
      <c r="B29" s="186"/>
      <c r="C29" s="270"/>
      <c r="D29" s="270"/>
      <c r="E29" s="270"/>
      <c r="F29" s="270"/>
      <c r="G29" s="270"/>
      <c r="H29" s="270"/>
      <c r="I29" s="270"/>
      <c r="J29" s="270"/>
      <c r="K29" s="270"/>
      <c r="L29" s="270"/>
      <c r="M29" s="270"/>
    </row>
    <row r="30" spans="1:13" ht="15">
      <c r="A30" s="257" t="s">
        <v>433</v>
      </c>
      <c r="B30" s="186"/>
      <c r="C30" s="270"/>
      <c r="D30" s="270"/>
      <c r="E30" s="270"/>
      <c r="F30" s="270"/>
      <c r="G30" s="270"/>
      <c r="H30" s="270"/>
      <c r="I30" s="270"/>
      <c r="J30" s="270"/>
      <c r="K30" s="270"/>
      <c r="L30" s="270"/>
      <c r="M30" s="270"/>
    </row>
    <row r="31" spans="1:13" ht="15">
      <c r="A31" s="186"/>
      <c r="B31" s="182" t="s">
        <v>7</v>
      </c>
      <c r="C31" s="333">
        <f>IF(ISERR('S1 Numbers'!C31/'S1 Numbers'!$C31*100),"..",IF(('S1 Numbers'!C31/'S1 Numbers'!$C31*100)=0,"..",('S1 Numbers'!C31/'S1 Numbers'!$C31)*100))</f>
        <v>100</v>
      </c>
      <c r="D31" s="333">
        <f>IF(ISERR('S1 Numbers'!D31/'S1 Numbers'!$C31*100),"..",IF(('S1 Numbers'!D31/'S1 Numbers'!$C31*100)=0,"..",('S1 Numbers'!D31/'S1 Numbers'!$C31)*100))</f>
        <v>101.04020979020977</v>
      </c>
      <c r="E31" s="333">
        <f>IF(ISERR('S1 Numbers'!E31/'S1 Numbers'!$C31*100),"..",IF(('S1 Numbers'!E31/'S1 Numbers'!$C31*100)=0,"..",('S1 Numbers'!E31/'S1 Numbers'!$C31)*100))</f>
        <v>101.36946386946386</v>
      </c>
      <c r="F31" s="333">
        <f>IF(ISERR('S1 Numbers'!F31/'S1 Numbers'!$C31*100),"..",IF(('S1 Numbers'!F31/'S1 Numbers'!$C31*100)=0,"..",('S1 Numbers'!F31/'S1 Numbers'!$C31)*100))</f>
        <v>101.63170163170163</v>
      </c>
      <c r="G31" s="333">
        <f>IF(ISERR('S1 Numbers'!G31/'S1 Numbers'!$C31*100),"..",IF(('S1 Numbers'!G31/'S1 Numbers'!$C31*100)=0,"..",('S1 Numbers'!G31/'S1 Numbers'!$C31)*100))</f>
        <v>101.63170163170163</v>
      </c>
      <c r="H31" s="333">
        <f>IF(ISERR('S1 Numbers'!H31/'S1 Numbers'!$C31*100),"..",IF(('S1 Numbers'!H31/'S1 Numbers'!$C31*100)=0,"..",('S1 Numbers'!H31/'S1 Numbers'!$C31)*100))</f>
        <v>101.63170163170163</v>
      </c>
      <c r="I31" s="333">
        <f>IF(ISERR('S1 Numbers'!I31/'S1 Numbers'!$C31*100),"..",IF(('S1 Numbers'!I31/'S1 Numbers'!$C31*100)=0,"..",('S1 Numbers'!I31/'S1 Numbers'!$C31)*100))</f>
        <v>100</v>
      </c>
      <c r="J31" s="333">
        <f>IF(ISERR('S1 Numbers'!J31/'S1 Numbers'!$C31*100),"..",IF(('S1 Numbers'!J31/'S1 Numbers'!$C31*100)=0,"..",('S1 Numbers'!J31/'S1 Numbers'!$C31)*100))</f>
        <v>100</v>
      </c>
      <c r="K31" s="333">
        <f>IF(ISERR('S1 Numbers'!K31/'S1 Numbers'!$C31*100),"..",IF(('S1 Numbers'!K31/'S1 Numbers'!$C31*100)=0,"..",('S1 Numbers'!K31/'S1 Numbers'!$C31)*100))</f>
        <v>100</v>
      </c>
      <c r="L31" s="333">
        <f>IF(ISERR('S1 Numbers'!L31/'S1 Numbers'!$C31*100),"..",IF(('S1 Numbers'!L31/'S1 Numbers'!$C31*100)=0,"..",('S1 Numbers'!L31/'S1 Numbers'!$C31)*100))</f>
        <v>99.2132867132867</v>
      </c>
      <c r="M31" s="333">
        <f>IF(ISERR('S1 Numbers'!M31/'S1 Numbers'!$C31*100),"..",IF(('S1 Numbers'!M31/'S1 Numbers'!$C31*100)=0,"..",('S1 Numbers'!M31/'S1 Numbers'!$C31)*100))</f>
        <v>99.22747668997668</v>
      </c>
    </row>
    <row r="32" spans="1:13" ht="15">
      <c r="A32" s="186"/>
      <c r="B32" s="182" t="s">
        <v>8</v>
      </c>
      <c r="C32" s="333">
        <f>IF(ISERR('S1 Numbers'!C32/'S1 Numbers'!$C32*100),"..",IF(('S1 Numbers'!C32/'S1 Numbers'!$C32*100)=0,"..",('S1 Numbers'!C32/'S1 Numbers'!$C32)*100))</f>
        <v>100</v>
      </c>
      <c r="D32" s="333">
        <f>IF(ISERR('S1 Numbers'!D32/'S1 Numbers'!$C32*100),"..",IF(('S1 Numbers'!D32/'S1 Numbers'!$C32*100)=0,"..",('S1 Numbers'!D32/'S1 Numbers'!$C32)*100))</f>
        <v>100.1356300013563</v>
      </c>
      <c r="E32" s="333">
        <f>IF(ISERR('S1 Numbers'!E32/'S1 Numbers'!$C32*100),"..",IF(('S1 Numbers'!E32/'S1 Numbers'!$C32*100)=0,"..",('S1 Numbers'!E32/'S1 Numbers'!$C32)*100))</f>
        <v>100.23057100230571</v>
      </c>
      <c r="F32" s="333">
        <f>IF(ISERR('S1 Numbers'!F32/'S1 Numbers'!$C32*100),"..",IF(('S1 Numbers'!F32/'S1 Numbers'!$C32*100)=0,"..",('S1 Numbers'!F32/'S1 Numbers'!$C32)*100))</f>
        <v>100.55608300556082</v>
      </c>
      <c r="G32" s="333">
        <f>IF(ISERR('S1 Numbers'!G32/'S1 Numbers'!$C32*100),"..",IF(('S1 Numbers'!G32/'S1 Numbers'!$C32*100)=0,"..",('S1 Numbers'!G32/'S1 Numbers'!$C32)*100))</f>
        <v>100.46168452461683</v>
      </c>
      <c r="H32" s="333">
        <f>IF(ISERR('S1 Numbers'!H32/'S1 Numbers'!$C32*100),"..",IF(('S1 Numbers'!H32/'S1 Numbers'!$C32*100)=0,"..",('S1 Numbers'!H32/'S1 Numbers'!$C32)*100))</f>
        <v>100.59677200596772</v>
      </c>
      <c r="I32" s="333">
        <f>IF(ISERR('S1 Numbers'!I32/'S1 Numbers'!$C32*100),"..",IF(('S1 Numbers'!I32/'S1 Numbers'!$C32*100)=0,"..",('S1 Numbers'!I32/'S1 Numbers'!$C32)*100))</f>
        <v>100.61033500610334</v>
      </c>
      <c r="J32" s="333">
        <f>IF(ISERR('S1 Numbers'!J32/'S1 Numbers'!$C32*100),"..",IF(('S1 Numbers'!J32/'S1 Numbers'!$C32*100)=0,"..",('S1 Numbers'!J32/'S1 Numbers'!$C32)*100))</f>
        <v>100.61033500610334</v>
      </c>
      <c r="K32" s="333">
        <f>IF(ISERR('S1 Numbers'!K32/'S1 Numbers'!$C32*100),"..",IF(('S1 Numbers'!K32/'S1 Numbers'!$C32*100)=0,"..",('S1 Numbers'!K32/'S1 Numbers'!$C32)*100))</f>
        <v>100.81378000813781</v>
      </c>
      <c r="L32" s="333">
        <f>IF(ISERR('S1 Numbers'!L32/'S1 Numbers'!$C32*100),"..",IF(('S1 Numbers'!L32/'S1 Numbers'!$C32*100)=0,"..",('S1 Numbers'!L32/'S1 Numbers'!$C32)*100))</f>
        <v>100.69225552692257</v>
      </c>
      <c r="M32" s="333">
        <f>IF(ISERR('S1 Numbers'!M32/'S1 Numbers'!$C32*100),"..",IF(('S1 Numbers'!M32/'S1 Numbers'!$C32*100)=0,"..",('S1 Numbers'!M32/'S1 Numbers'!$C32)*100))</f>
        <v>100.1048419910484</v>
      </c>
    </row>
    <row r="33" spans="1:13" ht="15">
      <c r="A33" s="186"/>
      <c r="B33" s="182" t="s">
        <v>9</v>
      </c>
      <c r="C33" s="333">
        <f>IF(ISERR('S1 Numbers'!C33/'S1 Numbers'!$C33*100),"..",IF(('S1 Numbers'!C33/'S1 Numbers'!$C33*100)=0,"..",('S1 Numbers'!C33/'S1 Numbers'!$C33)*100))</f>
        <v>100</v>
      </c>
      <c r="D33" s="333">
        <f>IF(ISERR('S1 Numbers'!D33/'S1 Numbers'!$C33*100),"..",IF(('S1 Numbers'!D33/'S1 Numbers'!$C33*100)=0,"..",('S1 Numbers'!D33/'S1 Numbers'!$C33)*100))</f>
        <v>100.30558507497933</v>
      </c>
      <c r="E33" s="333">
        <f>IF(ISERR('S1 Numbers'!E33/'S1 Numbers'!$C33*100),"..",IF(('S1 Numbers'!E33/'S1 Numbers'!$C33*100)=0,"..",('S1 Numbers'!E33/'S1 Numbers'!$C33)*100))</f>
        <v>100.72972015586257</v>
      </c>
      <c r="F33" s="333">
        <f>IF(ISERR('S1 Numbers'!F33/'S1 Numbers'!$C33*100),"..",IF(('S1 Numbers'!F33/'S1 Numbers'!$C33*100)=0,"..",('S1 Numbers'!F33/'S1 Numbers'!$C33)*100))</f>
        <v>101.50903294367694</v>
      </c>
      <c r="G33" s="333">
        <f>IF(ISERR('S1 Numbers'!G33/'S1 Numbers'!$C33*100),"..",IF(('S1 Numbers'!G33/'S1 Numbers'!$C33*100)=0,"..",('S1 Numbers'!G33/'S1 Numbers'!$C33)*100))</f>
        <v>101.9214311016649</v>
      </c>
      <c r="H33" s="333">
        <f>IF(ISERR('S1 Numbers'!H33/'S1 Numbers'!$C33*100),"..",IF(('S1 Numbers'!H33/'S1 Numbers'!$C33*100)=0,"..",('S1 Numbers'!H33/'S1 Numbers'!$C33)*100))</f>
        <v>103.16920533711182</v>
      </c>
      <c r="I33" s="333">
        <f>IF(ISERR('S1 Numbers'!I33/'S1 Numbers'!$C33*100),"..",IF(('S1 Numbers'!I33/'S1 Numbers'!$C33*100)=0,"..",('S1 Numbers'!I33/'S1 Numbers'!$C33)*100))</f>
        <v>103.10308182784271</v>
      </c>
      <c r="J33" s="333">
        <f>IF(ISERR('S1 Numbers'!J33/'S1 Numbers'!$C33*100),"..",IF(('S1 Numbers'!J33/'S1 Numbers'!$C33*100)=0,"..",('S1 Numbers'!J33/'S1 Numbers'!$C33)*100))</f>
        <v>103.18337466052662</v>
      </c>
      <c r="K33" s="333">
        <f>IF(ISERR('S1 Numbers'!K33/'S1 Numbers'!$C33*100),"..",IF(('S1 Numbers'!K33/'S1 Numbers'!$C33*100)=0,"..",('S1 Numbers'!K33/'S1 Numbers'!$C33)*100))</f>
        <v>103.69819341126461</v>
      </c>
      <c r="L33" s="333">
        <f>IF(ISERR('S1 Numbers'!L33/'S1 Numbers'!$C33*100),"..",IF(('S1 Numbers'!L33/'S1 Numbers'!$C33*100)=0,"..",('S1 Numbers'!L33/'S1 Numbers'!$C33)*100))</f>
        <v>103.97626638328019</v>
      </c>
      <c r="M33" s="333">
        <f>IF(ISERR('S1 Numbers'!M33/'S1 Numbers'!$C33*100),"..",IF(('S1 Numbers'!M33/'S1 Numbers'!$C33*100)=0,"..",('S1 Numbers'!M33/'S1 Numbers'!$C33)*100))</f>
        <v>104.38436651316565</v>
      </c>
    </row>
    <row r="34" spans="1:13" ht="15">
      <c r="A34" s="186"/>
      <c r="B34" s="182" t="s">
        <v>10</v>
      </c>
      <c r="C34" s="333">
        <f>IF(ISERR('S1 Numbers'!C34/'S1 Numbers'!$C34*100),"..",IF(('S1 Numbers'!C34/'S1 Numbers'!$C34*100)=0,"..",('S1 Numbers'!C34/'S1 Numbers'!$C34)*100))</f>
        <v>100</v>
      </c>
      <c r="D34" s="333">
        <f>IF(ISERR('S1 Numbers'!D34/'S1 Numbers'!$C34*100),"..",IF(('S1 Numbers'!D34/'S1 Numbers'!$C34*100)=0,"..",('S1 Numbers'!D34/'S1 Numbers'!$C34)*100))</f>
        <v>100.33114451824116</v>
      </c>
      <c r="E34" s="333">
        <f>IF(ISERR('S1 Numbers'!E34/'S1 Numbers'!$C34*100),"..",IF(('S1 Numbers'!E34/'S1 Numbers'!$C34*100)=0,"..",('S1 Numbers'!E34/'S1 Numbers'!$C34)*100))</f>
        <v>100.70368210126249</v>
      </c>
      <c r="F34" s="333">
        <f>IF(ISERR('S1 Numbers'!F34/'S1 Numbers'!$C34*100),"..",IF(('S1 Numbers'!F34/'S1 Numbers'!$C34*100)=0,"..",('S1 Numbers'!F34/'S1 Numbers'!$C34)*100))</f>
        <v>101.38666767013491</v>
      </c>
      <c r="G34" s="333">
        <f>IF(ISERR('S1 Numbers'!G34/'S1 Numbers'!$C34*100),"..",IF(('S1 Numbers'!G34/'S1 Numbers'!$C34*100)=0,"..",('S1 Numbers'!G34/'S1 Numbers'!$C34)*100))</f>
        <v>101.70213926884794</v>
      </c>
      <c r="H34" s="333">
        <f>IF(ISERR('S1 Numbers'!H34/'S1 Numbers'!$C34*100),"..",IF(('S1 Numbers'!H34/'S1 Numbers'!$C34*100)=0,"..",('S1 Numbers'!H34/'S1 Numbers'!$C34)*100))</f>
        <v>102.7150087489887</v>
      </c>
      <c r="I34" s="333">
        <f>IF(ISERR('S1 Numbers'!I34/'S1 Numbers'!$C34*100),"..",IF(('S1 Numbers'!I34/'S1 Numbers'!$C34*100)=0,"..",('S1 Numbers'!I34/'S1 Numbers'!$C34)*100))</f>
        <v>102.55884400459088</v>
      </c>
      <c r="J34" s="333">
        <f>IF(ISERR('S1 Numbers'!J34/'S1 Numbers'!$C34*100),"..",IF(('S1 Numbers'!J34/'S1 Numbers'!$C34*100)=0,"..",('S1 Numbers'!J34/'S1 Numbers'!$C34)*100))</f>
        <v>102.62281510470564</v>
      </c>
      <c r="K34" s="333">
        <f>IF(ISERR('S1 Numbers'!K34/'S1 Numbers'!$C34*100),"..",IF(('S1 Numbers'!K34/'S1 Numbers'!$C34*100)=0,"..",('S1 Numbers'!K34/'S1 Numbers'!$C34)*100))</f>
        <v>103.06120529078629</v>
      </c>
      <c r="L34" s="333">
        <f>IF(ISERR('S1 Numbers'!L34/'S1 Numbers'!$C34*100),"..",IF(('S1 Numbers'!L34/'S1 Numbers'!$C34*100)=0,"..",('S1 Numbers'!L34/'S1 Numbers'!$C34)*100))</f>
        <v>103.2150934166212</v>
      </c>
      <c r="M34" s="333">
        <f>IF(ISERR('S1 Numbers'!M34/'S1 Numbers'!$C34*100),"..",IF(('S1 Numbers'!M34/'S1 Numbers'!$C34*100)=0,"..",('S1 Numbers'!M34/'S1 Numbers'!$C34)*100))</f>
        <v>103.45966433987468</v>
      </c>
    </row>
    <row r="35" spans="1:13" ht="15" customHeight="1">
      <c r="A35" s="186"/>
      <c r="B35" s="182"/>
      <c r="C35" s="266"/>
      <c r="D35" s="266"/>
      <c r="E35" s="266"/>
      <c r="F35" s="266"/>
      <c r="G35" s="266"/>
      <c r="H35" s="266"/>
      <c r="I35" s="266"/>
      <c r="J35" s="266"/>
      <c r="K35" s="266"/>
      <c r="L35" s="266"/>
      <c r="M35" s="266"/>
    </row>
    <row r="36" spans="1:13" ht="6" customHeight="1">
      <c r="A36" s="186"/>
      <c r="B36" s="182"/>
      <c r="C36" s="266"/>
      <c r="D36" s="266"/>
      <c r="E36" s="266"/>
      <c r="F36" s="266"/>
      <c r="G36" s="266"/>
      <c r="H36" s="266"/>
      <c r="I36" s="266"/>
      <c r="J36" s="266"/>
      <c r="K36" s="266"/>
      <c r="L36" s="266"/>
      <c r="M36" s="266"/>
    </row>
    <row r="37" spans="1:13" ht="15">
      <c r="A37" s="256" t="s">
        <v>257</v>
      </c>
      <c r="B37" s="182"/>
      <c r="C37" s="266"/>
      <c r="D37" s="266"/>
      <c r="E37" s="266"/>
      <c r="F37" s="266"/>
      <c r="G37" s="266"/>
      <c r="H37" s="266"/>
      <c r="I37" s="266"/>
      <c r="J37" s="266"/>
      <c r="K37" s="266"/>
      <c r="L37" s="266"/>
      <c r="M37" s="266"/>
    </row>
    <row r="38" spans="1:13" ht="15">
      <c r="A38" s="186"/>
      <c r="B38" s="182" t="s">
        <v>26</v>
      </c>
      <c r="C38" s="333">
        <f>IF(ISERR('S1 Numbers'!C37/'S1 Numbers'!$C37*100),"..",IF(('S1 Numbers'!C37/'S1 Numbers'!$C37*100)=0,"..",('S1 Numbers'!C37/'S1 Numbers'!$C37)*100))</f>
        <v>100</v>
      </c>
      <c r="D38" s="333">
        <f>IF(ISERR('S1 Numbers'!D37/'S1 Numbers'!$C37*100),"..",IF(('S1 Numbers'!D37/'S1 Numbers'!$C37*100)=0,"..",('S1 Numbers'!D37/'S1 Numbers'!$C37)*100))</f>
        <v>104.53421269579555</v>
      </c>
      <c r="E38" s="333">
        <f>IF(ISERR('S1 Numbers'!E37/'S1 Numbers'!$C37*100),"..",IF(('S1 Numbers'!E37/'S1 Numbers'!$C37*100)=0,"..",('S1 Numbers'!E37/'S1 Numbers'!$C37)*100))</f>
        <v>106.4303380049464</v>
      </c>
      <c r="F38" s="333">
        <f>IF(ISERR('S1 Numbers'!F37/'S1 Numbers'!$C37*100),"..",IF(('S1 Numbers'!F37/'S1 Numbers'!$C37*100)=0,"..",('S1 Numbers'!F37/'S1 Numbers'!$C37)*100))</f>
        <v>111.39736191261336</v>
      </c>
      <c r="G38" s="333">
        <f>IF(ISERR('S1 Numbers'!G37/'S1 Numbers'!$C37*100),"..",IF(('S1 Numbers'!G37/'S1 Numbers'!$C37*100)=0,"..",('S1 Numbers'!G37/'S1 Numbers'!$C37)*100))</f>
        <v>114.73619126133553</v>
      </c>
      <c r="H38" s="333">
        <f>IF(ISERR('S1 Numbers'!H37/'S1 Numbers'!$C37*100),"..",IF(('S1 Numbers'!H37/'S1 Numbers'!$C37*100)=0,"..",('S1 Numbers'!H37/'S1 Numbers'!$C37)*100))</f>
        <v>118.09563066776587</v>
      </c>
      <c r="I38" s="333">
        <f>IF(ISERR('S1 Numbers'!I37/'S1 Numbers'!$C37*100),"..",IF(('S1 Numbers'!I37/'S1 Numbers'!$C37*100)=0,"..",('S1 Numbers'!I37/'S1 Numbers'!$C37)*100))</f>
        <v>120.69249793899424</v>
      </c>
      <c r="J38" s="333">
        <f>IF(ISERR('S1 Numbers'!J37/'S1 Numbers'!$C37*100),"..",IF(('S1 Numbers'!J37/'S1 Numbers'!$C37*100)=0,"..",('S1 Numbers'!J37/'S1 Numbers'!$C37)*100))</f>
        <v>125.60187551525146</v>
      </c>
      <c r="K38" s="333">
        <f>IF(ISERR('S1 Numbers'!K37/'S1 Numbers'!$C37*100),"..",IF(('S1 Numbers'!K37/'S1 Numbers'!$C37*100)=0,"..",('S1 Numbers'!K37/'S1 Numbers'!$C37)*100))</f>
        <v>126.76813685078318</v>
      </c>
      <c r="L38" s="333">
        <f>IF(ISERR('S1 Numbers'!L37/'S1 Numbers'!$C37*100),"..",IF(('S1 Numbers'!L37/'S1 Numbers'!$C37*100)=0,"..",('S1 Numbers'!L37/'S1 Numbers'!$C37)*100))</f>
        <v>132.76999175597692</v>
      </c>
      <c r="M38" s="333">
        <f>IF(ISERR('S1 Numbers'!M37/'S1 Numbers'!$C37*100),"..",IF(('S1 Numbers'!M37/'S1 Numbers'!$C37*100)=0,"..",('S1 Numbers'!M37/'S1 Numbers'!$C37)*100))</f>
        <v>135.55234954657874</v>
      </c>
    </row>
    <row r="39" spans="1:13" ht="15">
      <c r="A39" s="186"/>
      <c r="B39" s="186" t="s">
        <v>164</v>
      </c>
      <c r="C39" s="333">
        <f>IF(ISERR('S1 Numbers'!C38/'S1 Numbers'!$C38*100),"..",IF(('S1 Numbers'!C38/'S1 Numbers'!$C38*100)=0,"..",('S1 Numbers'!C38/'S1 Numbers'!$C38)*100))</f>
        <v>100</v>
      </c>
      <c r="D39" s="333">
        <f>IF(ISERR('S1 Numbers'!D38/'S1 Numbers'!$C38*100),"..",IF(('S1 Numbers'!D38/'S1 Numbers'!$C38*100)=0,"..",('S1 Numbers'!D38/'S1 Numbers'!$C38)*100))</f>
        <v>101.03398058252426</v>
      </c>
      <c r="E39" s="333">
        <f>IF(ISERR('S1 Numbers'!E38/'S1 Numbers'!$C38*100),"..",IF(('S1 Numbers'!E38/'S1 Numbers'!$C38*100)=0,"..",('S1 Numbers'!E38/'S1 Numbers'!$C38)*100))</f>
        <v>102.04368932038834</v>
      </c>
      <c r="F39" s="333">
        <f>IF(ISERR('S1 Numbers'!F38/'S1 Numbers'!$C38*100),"..",IF(('S1 Numbers'!F38/'S1 Numbers'!$C38*100)=0,"..",('S1 Numbers'!F38/'S1 Numbers'!$C38)*100))</f>
        <v>99.66990291262135</v>
      </c>
      <c r="G39" s="333">
        <f>IF(ISERR('S1 Numbers'!G38/'S1 Numbers'!$C38*100),"..",IF(('S1 Numbers'!G38/'S1 Numbers'!$C38*100)=0,"..",('S1 Numbers'!G38/'S1 Numbers'!$C38)*100))</f>
        <v>100.8495145631068</v>
      </c>
      <c r="H39" s="333">
        <f>IF(ISERR('S1 Numbers'!H38/'S1 Numbers'!$C38*100),"..",IF(('S1 Numbers'!H38/'S1 Numbers'!$C38*100)=0,"..",('S1 Numbers'!H38/'S1 Numbers'!$C38)*100))</f>
        <v>104.52912621359222</v>
      </c>
      <c r="I39" s="333">
        <f>IF(ISERR('S1 Numbers'!I38/'S1 Numbers'!$C38*100),"..",IF(('S1 Numbers'!I38/'S1 Numbers'!$C38*100)=0,"..",('S1 Numbers'!I38/'S1 Numbers'!$C38)*100))</f>
        <v>105.95145631067962</v>
      </c>
      <c r="J39" s="333">
        <f>IF(ISERR('S1 Numbers'!J38/'S1 Numbers'!$C38*100),"..",IF(('S1 Numbers'!J38/'S1 Numbers'!$C38*100)=0,"..",('S1 Numbers'!J38/'S1 Numbers'!$C38)*100))</f>
        <v>107.35353398058251</v>
      </c>
      <c r="K39" s="333">
        <f>IF(ISERR('S1 Numbers'!K38/'S1 Numbers'!$C38*100),"..",IF(('S1 Numbers'!K38/'S1 Numbers'!$C38*100)=0,"..",('S1 Numbers'!K38/'S1 Numbers'!$C38)*100))</f>
        <v>106.33061165048542</v>
      </c>
      <c r="L39" s="333">
        <f>IF(ISERR('S1 Numbers'!L38/'S1 Numbers'!$C38*100),"..",IF(('S1 Numbers'!L38/'S1 Numbers'!$C38*100)=0,"..",('S1 Numbers'!L38/'S1 Numbers'!$C38)*100))</f>
        <v>109.68932038834951</v>
      </c>
      <c r="M39" s="333">
        <f>IF(ISERR('S1 Numbers'!M38/'S1 Numbers'!$C38*100),"..",IF(('S1 Numbers'!M38/'S1 Numbers'!$C38*100)=0,"..",('S1 Numbers'!M38/'S1 Numbers'!$C38)*100))</f>
        <v>108.62135922330096</v>
      </c>
    </row>
    <row r="40" spans="1:13" ht="15">
      <c r="A40" s="186"/>
      <c r="B40" s="186" t="s">
        <v>166</v>
      </c>
      <c r="C40" s="333">
        <f>IF(ISERR('S1 Numbers'!C39/'S1 Numbers'!$C39*100),"..",IF(('S1 Numbers'!C39/'S1 Numbers'!$C39*100)=0,"..",('S1 Numbers'!C39/'S1 Numbers'!$C39)*100))</f>
        <v>100</v>
      </c>
      <c r="D40" s="333">
        <f>IF(ISERR('S1 Numbers'!D39/'S1 Numbers'!$C39*100),"..",IF(('S1 Numbers'!D39/'S1 Numbers'!$C39*100)=0,"..",('S1 Numbers'!D39/'S1 Numbers'!$C39)*100))</f>
        <v>101.5214348659997</v>
      </c>
      <c r="E40" s="333">
        <f>IF(ISERR('S1 Numbers'!E39/'S1 Numbers'!$C39*100),"..",IF(('S1 Numbers'!E39/'S1 Numbers'!$C39*100)=0,"..",('S1 Numbers'!E39/'S1 Numbers'!$C39)*100))</f>
        <v>103.07915608314757</v>
      </c>
      <c r="F40" s="333">
        <f>IF(ISERR('S1 Numbers'!F39/'S1 Numbers'!$C39*100),"..",IF(('S1 Numbers'!F39/'S1 Numbers'!$C39*100)=0,"..",('S1 Numbers'!F39/'S1 Numbers'!$C39)*100))</f>
        <v>102.5374526981494</v>
      </c>
      <c r="G40" s="333">
        <f>IF(ISERR('S1 Numbers'!G39/'S1 Numbers'!$C39*100),"..",IF(('S1 Numbers'!G39/'S1 Numbers'!$C39*100)=0,"..",('S1 Numbers'!G39/'S1 Numbers'!$C39)*100))</f>
        <v>103.84376133948474</v>
      </c>
      <c r="H40" s="333">
        <f>IF(ISERR('S1 Numbers'!H39/'S1 Numbers'!$C39*100),"..",IF(('S1 Numbers'!H39/'S1 Numbers'!$C39*100)=0,"..",('S1 Numbers'!H39/'S1 Numbers'!$C39)*100))</f>
        <v>107.65382821004614</v>
      </c>
      <c r="I40" s="333">
        <f>IF(ISERR('S1 Numbers'!I39/'S1 Numbers'!$C39*100),"..",IF(('S1 Numbers'!I39/'S1 Numbers'!$C39*100)=0,"..",('S1 Numbers'!I39/'S1 Numbers'!$C39)*100))</f>
        <v>108.9575449691566</v>
      </c>
      <c r="J40" s="333">
        <f>IF(ISERR('S1 Numbers'!J39/'S1 Numbers'!$C39*100),"..",IF(('S1 Numbers'!J39/'S1 Numbers'!$C39*100)=0,"..",('S1 Numbers'!J39/'S1 Numbers'!$C39)*100))</f>
        <v>110.68707687522678</v>
      </c>
      <c r="K40" s="333">
        <f>IF(ISERR('S1 Numbers'!K39/'S1 Numbers'!$C39*100),"..",IF(('S1 Numbers'!K39/'S1 Numbers'!$C39*100)=0,"..",('S1 Numbers'!K39/'S1 Numbers'!$C39)*100))</f>
        <v>110.71961536467785</v>
      </c>
      <c r="L40" s="333">
        <f>IF(ISERR('S1 Numbers'!L39/'S1 Numbers'!$C39*100),"..",IF(('S1 Numbers'!L39/'S1 Numbers'!$C39*100)=0,"..",('S1 Numbers'!L39/'S1 Numbers'!$C39)*100))</f>
        <v>113.67736250064797</v>
      </c>
      <c r="M40" s="333">
        <f>IF(ISERR('S1 Numbers'!M39/'S1 Numbers'!$C39*100),"..",IF(('S1 Numbers'!M39/'S1 Numbers'!$C39*100)=0,"..",('S1 Numbers'!M39/'S1 Numbers'!$C39)*100))</f>
        <v>115.14695972215023</v>
      </c>
    </row>
    <row r="41" spans="1:13" ht="6" customHeight="1">
      <c r="A41" s="186"/>
      <c r="B41" s="186"/>
      <c r="C41" s="269"/>
      <c r="D41" s="269"/>
      <c r="E41" s="269"/>
      <c r="F41" s="269"/>
      <c r="G41" s="269"/>
      <c r="H41" s="269"/>
      <c r="I41" s="269"/>
      <c r="J41" s="269"/>
      <c r="K41" s="269"/>
      <c r="L41" s="269"/>
      <c r="M41" s="269"/>
    </row>
    <row r="42" spans="1:13" ht="15">
      <c r="A42" s="257" t="s">
        <v>69</v>
      </c>
      <c r="B42" s="186"/>
      <c r="C42" s="269"/>
      <c r="D42" s="269"/>
      <c r="E42" s="269"/>
      <c r="F42" s="269"/>
      <c r="G42" s="269"/>
      <c r="H42" s="269"/>
      <c r="I42" s="269"/>
      <c r="J42" s="269"/>
      <c r="K42" s="269"/>
      <c r="L42" s="269"/>
      <c r="M42" s="269"/>
    </row>
    <row r="43" spans="1:13" ht="15">
      <c r="A43" s="186"/>
      <c r="B43" s="182" t="s">
        <v>198</v>
      </c>
      <c r="C43" s="333">
        <f>IF(ISERR('S1 Numbers'!C42/'S1 Numbers'!$C42*100),"..",IF(('S1 Numbers'!C42/'S1 Numbers'!$C42*100)=0,"..",('S1 Numbers'!C42/'S1 Numbers'!$C42)*100))</f>
        <v>100</v>
      </c>
      <c r="D43" s="333">
        <f>IF(ISERR('S1 Numbers'!D42/'S1 Numbers'!$C42*100),"..",IF(('S1 Numbers'!D42/'S1 Numbers'!$C42*100)=0,"..",('S1 Numbers'!D42/'S1 Numbers'!$C42)*100))</f>
        <v>102.12201591511936</v>
      </c>
      <c r="E43" s="333">
        <f>IF(ISERR('S1 Numbers'!E42/'S1 Numbers'!$C42*100),"..",IF(('S1 Numbers'!E42/'S1 Numbers'!$C42*100)=0,"..",('S1 Numbers'!E42/'S1 Numbers'!$C42)*100))</f>
        <v>82.22811671087533</v>
      </c>
      <c r="F43" s="333">
        <f>IF(ISERR('S1 Numbers'!F42/'S1 Numbers'!$C42*100),"..",IF(('S1 Numbers'!F42/'S1 Numbers'!$C42*100)=0,"..",('S1 Numbers'!F42/'S1 Numbers'!$C42)*100))</f>
        <v>86.47214854111405</v>
      </c>
      <c r="G43" s="333">
        <f>IF(ISERR('S1 Numbers'!G42/'S1 Numbers'!$C42*100),"..",IF(('S1 Numbers'!G42/'S1 Numbers'!$C42*100)=0,"..",('S1 Numbers'!G42/'S1 Numbers'!$C42)*100))</f>
        <v>92.3076923076923</v>
      </c>
      <c r="H43" s="333">
        <f>IF(ISERR('S1 Numbers'!H42/'S1 Numbers'!$C42*100),"..",IF(('S1 Numbers'!H42/'S1 Numbers'!$C42*100)=0,"..",('S1 Numbers'!H42/'S1 Numbers'!$C42)*100))</f>
        <v>80.63660477453581</v>
      </c>
      <c r="I43" s="333">
        <f>IF(ISERR('S1 Numbers'!I42/'S1 Numbers'!$C42*100),"..",IF(('S1 Numbers'!I42/'S1 Numbers'!$C42*100)=0,"..",('S1 Numbers'!I42/'S1 Numbers'!$C42)*100))</f>
        <v>89.12466843501326</v>
      </c>
      <c r="J43" s="333">
        <f>IF(ISERR('S1 Numbers'!J42/'S1 Numbers'!$C42*100),"..",IF(('S1 Numbers'!J42/'S1 Numbers'!$C42*100)=0,"..",('S1 Numbers'!J42/'S1 Numbers'!$C42)*100))</f>
        <v>81.6976127320955</v>
      </c>
      <c r="K43" s="333">
        <f>IF(ISERR('S1 Numbers'!K42/'S1 Numbers'!$C42*100),"..",IF(('S1 Numbers'!K42/'S1 Numbers'!$C42*100)=0,"..",('S1 Numbers'!K42/'S1 Numbers'!$C42)*100))</f>
        <v>75.86206896551724</v>
      </c>
      <c r="L43" s="333">
        <f>IF(ISERR('S1 Numbers'!L42/'S1 Numbers'!$C42*100),"..",IF(('S1 Numbers'!L42/'S1 Numbers'!$C42*100)=0,"..",('S1 Numbers'!L42/'S1 Numbers'!$C42)*100))</f>
        <v>83.28912466843501</v>
      </c>
      <c r="M43" s="333">
        <f>IF(ISERR('S1 Numbers'!M42/'S1 Numbers'!$C42*100),"..",IF(('S1 Numbers'!M42/'S1 Numbers'!$C42*100)=0,"..",('S1 Numbers'!M42/'S1 Numbers'!$C42)*100))</f>
        <v>74.80106100795756</v>
      </c>
    </row>
    <row r="44" spans="1:13" ht="15">
      <c r="A44" s="186"/>
      <c r="B44" s="182" t="s">
        <v>199</v>
      </c>
      <c r="C44" s="333">
        <f>IF(ISERR('S1 Numbers'!C43/'S1 Numbers'!$C43*100),"..",IF(('S1 Numbers'!C43/'S1 Numbers'!$C43*100)=0,"..",('S1 Numbers'!C43/'S1 Numbers'!$C43)*100))</f>
        <v>100</v>
      </c>
      <c r="D44" s="333">
        <f>IF(ISERR('S1 Numbers'!D43/'S1 Numbers'!$C43*100),"..",IF(('S1 Numbers'!D43/'S1 Numbers'!$C43*100)=0,"..",('S1 Numbers'!D43/'S1 Numbers'!$C43)*100))</f>
        <v>100.74593128390596</v>
      </c>
      <c r="E44" s="333">
        <f>IF(ISERR('S1 Numbers'!E43/'S1 Numbers'!$C43*100),"..",IF(('S1 Numbers'!E43/'S1 Numbers'!$C43*100)=0,"..",('S1 Numbers'!E43/'S1 Numbers'!$C43)*100))</f>
        <v>92.1112115732369</v>
      </c>
      <c r="F44" s="333">
        <f>IF(ISERR('S1 Numbers'!F43/'S1 Numbers'!$C43*100),"..",IF(('S1 Numbers'!F43/'S1 Numbers'!$C43*100)=0,"..",('S1 Numbers'!F43/'S1 Numbers'!$C43)*100))</f>
        <v>88.01989150090415</v>
      </c>
      <c r="G44" s="333">
        <f>IF(ISERR('S1 Numbers'!G43/'S1 Numbers'!$C43*100),"..",IF(('S1 Numbers'!G43/'S1 Numbers'!$C43*100)=0,"..",('S1 Numbers'!G43/'S1 Numbers'!$C43)*100))</f>
        <v>84.94575045207957</v>
      </c>
      <c r="H44" s="333">
        <f>IF(ISERR('S1 Numbers'!H43/'S1 Numbers'!$C43*100),"..",IF(('S1 Numbers'!H43/'S1 Numbers'!$C43*100)=0,"..",('S1 Numbers'!H43/'S1 Numbers'!$C43)*100))</f>
        <v>79.85985533453888</v>
      </c>
      <c r="I44" s="333">
        <f>IF(ISERR('S1 Numbers'!I43/'S1 Numbers'!$C43*100),"..",IF(('S1 Numbers'!I43/'S1 Numbers'!$C43*100)=0,"..",('S1 Numbers'!I43/'S1 Numbers'!$C43)*100))</f>
        <v>74.45750452079565</v>
      </c>
      <c r="J44" s="333">
        <f>IF(ISERR('S1 Numbers'!J43/'S1 Numbers'!$C43*100),"..",IF(('S1 Numbers'!J43/'S1 Numbers'!$C43*100)=0,"..",('S1 Numbers'!J43/'S1 Numbers'!$C43)*100))</f>
        <v>69.48462929475588</v>
      </c>
      <c r="K44" s="333">
        <f>IF(ISERR('S1 Numbers'!K43/'S1 Numbers'!$C43*100),"..",IF(('S1 Numbers'!K43/'S1 Numbers'!$C43*100)=0,"..",('S1 Numbers'!K43/'S1 Numbers'!$C43)*100))</f>
        <v>66.65913200723327</v>
      </c>
      <c r="L44" s="333">
        <f>IF(ISERR('S1 Numbers'!L43/'S1 Numbers'!$C43*100),"..",IF(('S1 Numbers'!L43/'S1 Numbers'!$C43*100)=0,"..",('S1 Numbers'!L43/'S1 Numbers'!$C43)*100))</f>
        <v>66.45569620253164</v>
      </c>
      <c r="M44" s="333">
        <f>IF(ISERR('S1 Numbers'!M43/'S1 Numbers'!$C43*100),"..",IF(('S1 Numbers'!M43/'S1 Numbers'!$C43*100)=0,"..",('S1 Numbers'!M43/'S1 Numbers'!$C43)*100))</f>
        <v>58.725135623869804</v>
      </c>
    </row>
    <row r="45" spans="1:13" ht="15">
      <c r="A45" s="186"/>
      <c r="B45" s="182" t="s">
        <v>200</v>
      </c>
      <c r="C45" s="333">
        <f>IF(ISERR('S1 Numbers'!C44/'S1 Numbers'!$C44*100),"..",IF(('S1 Numbers'!C44/'S1 Numbers'!$C44*100)=0,"..",('S1 Numbers'!C44/'S1 Numbers'!$C44)*100))</f>
        <v>100</v>
      </c>
      <c r="D45" s="333">
        <f>IF(ISERR('S1 Numbers'!D44/'S1 Numbers'!$C44*100),"..",IF(('S1 Numbers'!D44/'S1 Numbers'!$C44*100)=0,"..",('S1 Numbers'!D44/'S1 Numbers'!$C44)*100))</f>
        <v>99.28410446771842</v>
      </c>
      <c r="E45" s="333">
        <f>IF(ISERR('S1 Numbers'!E44/'S1 Numbers'!$C44*100),"..",IF(('S1 Numbers'!E44/'S1 Numbers'!$C44*100)=0,"..",('S1 Numbers'!E44/'S1 Numbers'!$C44)*100))</f>
        <v>92.81011091961642</v>
      </c>
      <c r="F45" s="333">
        <f>IF(ISERR('S1 Numbers'!F44/'S1 Numbers'!$C44*100),"..",IF(('S1 Numbers'!F44/'S1 Numbers'!$C44*100)=0,"..",('S1 Numbers'!F44/'S1 Numbers'!$C44)*100))</f>
        <v>90.6580052145477</v>
      </c>
      <c r="G45" s="333">
        <f>IF(ISERR('S1 Numbers'!G44/'S1 Numbers'!$C44*100),"..",IF(('S1 Numbers'!G44/'S1 Numbers'!$C44*100)=0,"..",('S1 Numbers'!G44/'S1 Numbers'!$C44)*100))</f>
        <v>87.97560652260373</v>
      </c>
      <c r="H45" s="333">
        <f>IF(ISERR('S1 Numbers'!H44/'S1 Numbers'!$C44*100),"..",IF(('S1 Numbers'!H44/'S1 Numbers'!$C44*100)=0,"..",('S1 Numbers'!H44/'S1 Numbers'!$C44)*100))</f>
        <v>85.1783110168368</v>
      </c>
      <c r="I45" s="333">
        <f>IF(ISERR('S1 Numbers'!I44/'S1 Numbers'!$C44*100),"..",IF(('S1 Numbers'!I44/'S1 Numbers'!$C44*100)=0,"..",('S1 Numbers'!I44/'S1 Numbers'!$C44)*100))</f>
        <v>82.88037474037739</v>
      </c>
      <c r="J45" s="333">
        <f>IF(ISERR('S1 Numbers'!J44/'S1 Numbers'!$C44*100),"..",IF(('S1 Numbers'!J44/'S1 Numbers'!$C44*100)=0,"..",('S1 Numbers'!J44/'S1 Numbers'!$C44)*100))</f>
        <v>81.75792125149145</v>
      </c>
      <c r="K45" s="333">
        <f>IF(ISERR('S1 Numbers'!K44/'S1 Numbers'!$C44*100),"..",IF(('S1 Numbers'!K44/'S1 Numbers'!$C44*100)=0,"..",('S1 Numbers'!K44/'S1 Numbers'!$C44)*100))</f>
        <v>79.01365504441203</v>
      </c>
      <c r="L45" s="333">
        <f>IF(ISERR('S1 Numbers'!L44/'S1 Numbers'!$C44*100),"..",IF(('S1 Numbers'!L44/'S1 Numbers'!$C44*100)=0,"..",('S1 Numbers'!L44/'S1 Numbers'!$C44)*100))</f>
        <v>76.28706527022847</v>
      </c>
      <c r="M45" s="333">
        <f>IF(ISERR('S1 Numbers'!M44/'S1 Numbers'!$C44*100),"..",IF(('S1 Numbers'!M44/'S1 Numbers'!$C44*100)=0,"..",('S1 Numbers'!M44/'S1 Numbers'!$C44)*100))</f>
        <v>70.95320164390826</v>
      </c>
    </row>
    <row r="46" spans="1:13" ht="6" customHeight="1">
      <c r="A46" s="186"/>
      <c r="B46" s="186"/>
      <c r="C46" s="269"/>
      <c r="D46" s="269"/>
      <c r="E46" s="269"/>
      <c r="F46" s="269"/>
      <c r="G46" s="269"/>
      <c r="H46" s="269"/>
      <c r="I46" s="269"/>
      <c r="J46" s="269"/>
      <c r="K46" s="269"/>
      <c r="L46" s="269"/>
      <c r="M46" s="269"/>
    </row>
    <row r="47" spans="1:13" ht="15">
      <c r="A47" s="257" t="s">
        <v>429</v>
      </c>
      <c r="B47" s="186"/>
      <c r="C47" s="269"/>
      <c r="D47" s="269"/>
      <c r="E47" s="269"/>
      <c r="F47" s="269"/>
      <c r="G47" s="269"/>
      <c r="H47" s="269"/>
      <c r="I47" s="269"/>
      <c r="J47" s="269"/>
      <c r="K47" s="269"/>
      <c r="L47" s="269"/>
      <c r="M47" s="269"/>
    </row>
    <row r="48" spans="1:13" ht="15">
      <c r="A48" s="257"/>
      <c r="B48" s="186" t="s">
        <v>292</v>
      </c>
      <c r="C48" s="333">
        <f>IF(ISERR('S1 Numbers'!C47/'S1 Numbers'!$C47*100),"..",IF(('S1 Numbers'!C47/'S1 Numbers'!$C47*100)=0,"..",('S1 Numbers'!C47/'S1 Numbers'!$C47)*100))</f>
        <v>100</v>
      </c>
      <c r="D48" s="333">
        <f>IF(ISERR('S1 Numbers'!D47/'S1 Numbers'!$C47*100),"..",IF(('S1 Numbers'!D47/'S1 Numbers'!$C47*100)=0,"..",('S1 Numbers'!D47/'S1 Numbers'!$C47)*100))</f>
        <v>103.87636946646477</v>
      </c>
      <c r="E48" s="333">
        <f>IF(ISERR('S1 Numbers'!E47/'S1 Numbers'!$C47*100),"..",IF(('S1 Numbers'!E47/'S1 Numbers'!$C47*100)=0,"..",('S1 Numbers'!E47/'S1 Numbers'!$C47)*100))</f>
        <v>109.95101095573172</v>
      </c>
      <c r="F48" s="333">
        <f>IF(ISERR('S1 Numbers'!F47/'S1 Numbers'!$C47*100),"..",IF(('S1 Numbers'!F47/'S1 Numbers'!$C47*100)=0,"..",('S1 Numbers'!F47/'S1 Numbers'!$C47)*100))</f>
        <v>112.5109111962234</v>
      </c>
      <c r="G48" s="333">
        <f>IF(ISERR('S1 Numbers'!G47/'S1 Numbers'!$C47*100),"..",IF(('S1 Numbers'!G47/'S1 Numbers'!$C47*100)=0,"..",('S1 Numbers'!G47/'S1 Numbers'!$C47)*100))</f>
        <v>108.21445087734925</v>
      </c>
      <c r="H48" s="333">
        <f>IF(ISERR('S1 Numbers'!H47/'S1 Numbers'!$C47*100),"..",IF(('S1 Numbers'!H47/'S1 Numbers'!$C47*100)=0,"..",('S1 Numbers'!H47/'S1 Numbers'!$C47)*100))</f>
        <v>102.21786764050948</v>
      </c>
      <c r="I48" s="333">
        <f>IF(ISERR('S1 Numbers'!I47/'S1 Numbers'!$C47*100),"..",IF(('S1 Numbers'!I47/'S1 Numbers'!$C47*100)=0,"..",('S1 Numbers'!I47/'S1 Numbers'!$C47)*100))</f>
        <v>111.01808141088448</v>
      </c>
      <c r="J48" s="333">
        <f>IF(ISERR('S1 Numbers'!J47/'S1 Numbers'!$C47*100),"..",IF(('S1 Numbers'!J47/'S1 Numbers'!$C47*100)=0,"..",('S1 Numbers'!J47/'S1 Numbers'!$C47)*100))</f>
        <v>122.45479647278881</v>
      </c>
      <c r="K48" s="333">
        <f>IF(ISERR('S1 Numbers'!K47/'S1 Numbers'!$C47*100),"..",IF(('S1 Numbers'!K47/'S1 Numbers'!$C47*100)=0,"..",('S1 Numbers'!K47/'S1 Numbers'!$C47)*100))</f>
        <v>133.83806894094593</v>
      </c>
      <c r="L48" s="333">
        <f>IF(ISERR('S1 Numbers'!L47/'S1 Numbers'!$C47*100),"..",IF(('S1 Numbers'!L47/'S1 Numbers'!$C47*100)=0,"..",('S1 Numbers'!L47/'S1 Numbers'!$C47)*100))</f>
        <v>137.68415427095394</v>
      </c>
      <c r="M48" s="333">
        <f>IF(ISERR('S1 Numbers'!M47/'S1 Numbers'!$C47*100),"..",IF(('S1 Numbers'!M47/'S1 Numbers'!$C47*100)=0,"..",('S1 Numbers'!M47/'S1 Numbers'!$C47)*100))</f>
        <v>144.90068584661978</v>
      </c>
    </row>
    <row r="49" spans="1:13" ht="15">
      <c r="A49" s="257"/>
      <c r="B49" s="182" t="s">
        <v>67</v>
      </c>
      <c r="C49" s="269"/>
      <c r="D49" s="269"/>
      <c r="E49" s="269"/>
      <c r="F49" s="269"/>
      <c r="G49" s="269"/>
      <c r="H49" s="269"/>
      <c r="I49" s="269"/>
      <c r="J49" s="269"/>
      <c r="K49" s="269"/>
      <c r="L49" s="269"/>
      <c r="M49" s="269"/>
    </row>
    <row r="50" spans="1:13" ht="15">
      <c r="A50" s="186"/>
      <c r="B50" s="258" t="s">
        <v>68</v>
      </c>
      <c r="C50" s="333">
        <f>IF(ISERR('S1 Numbers'!C49/'S1 Numbers'!$C49*100),"..",IF(('S1 Numbers'!C49/'S1 Numbers'!$C49*100)=0,"..",('S1 Numbers'!C49/'S1 Numbers'!$C49)*100))</f>
        <v>100</v>
      </c>
      <c r="D50" s="333">
        <f>IF(ISERR('S1 Numbers'!D49/'S1 Numbers'!$C49*100),"..",IF(('S1 Numbers'!D49/'S1 Numbers'!$C49*100)=0,"..",('S1 Numbers'!D49/'S1 Numbers'!$C49)*100))</f>
        <v>102.88255641574699</v>
      </c>
      <c r="E50" s="333">
        <f>IF(ISERR('S1 Numbers'!E49/'S1 Numbers'!$C49*100),"..",IF(('S1 Numbers'!E49/'S1 Numbers'!$C49*100)=0,"..",('S1 Numbers'!E49/'S1 Numbers'!$C49)*100))</f>
        <v>106.8687201449514</v>
      </c>
      <c r="F50" s="333">
        <f>IF(ISERR('S1 Numbers'!F49/'S1 Numbers'!$C49*100),"..",IF(('S1 Numbers'!F49/'S1 Numbers'!$C49*100)=0,"..",('S1 Numbers'!F49/'S1 Numbers'!$C49)*100))</f>
        <v>106.72047438642728</v>
      </c>
      <c r="G50" s="333">
        <f>IF(ISERR('S1 Numbers'!G49/'S1 Numbers'!$C49*100),"..",IF(('S1 Numbers'!G49/'S1 Numbers'!$C49*100)=0,"..",('S1 Numbers'!G49/'S1 Numbers'!$C49)*100))</f>
        <v>106.35809586559051</v>
      </c>
      <c r="H50" s="333">
        <f>IF(ISERR('S1 Numbers'!H49/'S1 Numbers'!$C49*100),"..",IF(('S1 Numbers'!H49/'S1 Numbers'!$C49*100)=0,"..",('S1 Numbers'!H49/'S1 Numbers'!$C49)*100))</f>
        <v>101.07066381156318</v>
      </c>
      <c r="I50" s="333">
        <f>IF(ISERR('S1 Numbers'!I49/'S1 Numbers'!$C49*100),"..",IF(('S1 Numbers'!I49/'S1 Numbers'!$C49*100)=0,"..",('S1 Numbers'!I49/'S1 Numbers'!$C49)*100))</f>
        <v>108.79591500576511</v>
      </c>
      <c r="J50" s="333">
        <f>IF(ISERR('S1 Numbers'!J49/'S1 Numbers'!$C49*100),"..",IF(('S1 Numbers'!J49/'S1 Numbers'!$C49*100)=0,"..",('S1 Numbers'!J49/'S1 Numbers'!$C49)*100))</f>
        <v>120.11200790644045</v>
      </c>
      <c r="K50" s="333">
        <f>IF(ISERR('S1 Numbers'!K49/'S1 Numbers'!$C49*100),"..",IF(('S1 Numbers'!K49/'S1 Numbers'!$C49*100)=0,"..",('S1 Numbers'!K49/'S1 Numbers'!$C49)*100))</f>
        <v>128.64437489705153</v>
      </c>
      <c r="L50" s="333" t="str">
        <f>IF(ISERR('S1 Numbers'!L49/'S1 Numbers'!$C49*100),"..",IF(('S1 Numbers'!L49/'S1 Numbers'!$C49*100)=0,"..",('S1 Numbers'!L49/'S1 Numbers'!$C49)*100))</f>
        <v>..</v>
      </c>
      <c r="M50" s="333" t="str">
        <f>IF(ISERR('S1 Numbers'!M49/'S1 Numbers'!$C49*100),"..",IF(('S1 Numbers'!M49/'S1 Numbers'!$C49*100)=0,"..",('S1 Numbers'!M49/'S1 Numbers'!$C49)*100))</f>
        <v>..</v>
      </c>
    </row>
    <row r="51" spans="1:13" ht="15">
      <c r="A51" s="186"/>
      <c r="B51" s="182" t="s">
        <v>66</v>
      </c>
      <c r="C51" s="269"/>
      <c r="D51" s="269"/>
      <c r="E51" s="269"/>
      <c r="F51" s="269"/>
      <c r="G51" s="269"/>
      <c r="H51" s="269"/>
      <c r="I51" s="269"/>
      <c r="J51" s="269"/>
      <c r="K51" s="269"/>
      <c r="L51" s="269"/>
      <c r="M51" s="269"/>
    </row>
    <row r="52" spans="1:13" ht="15">
      <c r="A52" s="186"/>
      <c r="B52" s="258" t="s">
        <v>180</v>
      </c>
      <c r="C52" s="333">
        <f>IF(ISERR('S1 Numbers'!C51/'S1 Numbers'!$C51*100),"..",IF(('S1 Numbers'!C51/'S1 Numbers'!$C51*100)=0,"..",('S1 Numbers'!C51/'S1 Numbers'!$C51)*100))</f>
        <v>100</v>
      </c>
      <c r="D52" s="333">
        <f>IF(ISERR('S1 Numbers'!D51/'S1 Numbers'!$C51*100),"..",IF(('S1 Numbers'!D51/'S1 Numbers'!$C51*100)=0,"..",('S1 Numbers'!D51/'S1 Numbers'!$C51)*100))</f>
        <v>103.46836331946491</v>
      </c>
      <c r="E52" s="333">
        <f>IF(ISERR('S1 Numbers'!E51/'S1 Numbers'!$C51*100),"..",IF(('S1 Numbers'!E51/'S1 Numbers'!$C51*100)=0,"..",('S1 Numbers'!E51/'S1 Numbers'!$C51)*100))</f>
        <v>108.50128957039003</v>
      </c>
      <c r="F52" s="333">
        <f>IF(ISERR('S1 Numbers'!F51/'S1 Numbers'!$C51*100),"..",IF(('S1 Numbers'!F51/'S1 Numbers'!$C51*100)=0,"..",('S1 Numbers'!F51/'S1 Numbers'!$C51)*100))</f>
        <v>105.13591098954348</v>
      </c>
      <c r="G52" s="333">
        <f>IF(ISERR('S1 Numbers'!G51/'S1 Numbers'!$C51*100),"..",IF(('S1 Numbers'!G51/'S1 Numbers'!$C51*100)=0,"..",('S1 Numbers'!G51/'S1 Numbers'!$C51)*100))</f>
        <v>108.40609701716637</v>
      </c>
      <c r="H52" s="333">
        <f>IF(ISERR('S1 Numbers'!H51/'S1 Numbers'!$C51*100),"..",IF(('S1 Numbers'!H51/'S1 Numbers'!$C51*100)=0,"..",('S1 Numbers'!H51/'S1 Numbers'!$C51)*100))</f>
        <v>106.34643510625827</v>
      </c>
      <c r="I52" s="333">
        <f>IF(ISERR('S1 Numbers'!I51/'S1 Numbers'!$C51*100),"..",IF(('S1 Numbers'!I51/'S1 Numbers'!$C51*100)=0,"..",('S1 Numbers'!I51/'S1 Numbers'!$C51)*100))</f>
        <v>111.9352181870067</v>
      </c>
      <c r="J52" s="333">
        <f>IF(ISERR('S1 Numbers'!J51/'S1 Numbers'!$C51*100),"..",IF(('S1 Numbers'!J51/'S1 Numbers'!$C51*100)=0,"..",('S1 Numbers'!J51/'S1 Numbers'!$C51)*100))</f>
        <v>118.56782039775553</v>
      </c>
      <c r="K52" s="333">
        <f>IF(ISERR('S1 Numbers'!K51/'S1 Numbers'!$C51*100),"..",IF(('S1 Numbers'!K51/'S1 Numbers'!$C51*100)=0,"..",('S1 Numbers'!K51/'S1 Numbers'!$C51)*100))</f>
        <v>118.96355183097766</v>
      </c>
      <c r="L52" s="333" t="str">
        <f>IF(ISERR('S1 Numbers'!L51/'S1 Numbers'!$C51*100),"..",IF(('S1 Numbers'!L51/'S1 Numbers'!$C51*100)=0,"..",('S1 Numbers'!L51/'S1 Numbers'!$C51)*100))</f>
        <v>..</v>
      </c>
      <c r="M52" s="333" t="str">
        <f>IF(ISERR('S1 Numbers'!M51/'S1 Numbers'!$C51*100),"..",IF(('S1 Numbers'!M51/'S1 Numbers'!$C51*100)=0,"..",('S1 Numbers'!M51/'S1 Numbers'!$C51)*100))</f>
        <v>..</v>
      </c>
    </row>
    <row r="53" spans="1:13" ht="6" customHeight="1">
      <c r="A53" s="186"/>
      <c r="B53" s="186"/>
      <c r="C53" s="269"/>
      <c r="D53" s="269"/>
      <c r="E53" s="269"/>
      <c r="F53" s="269"/>
      <c r="G53" s="269"/>
      <c r="H53" s="269"/>
      <c r="I53" s="269"/>
      <c r="J53" s="269"/>
      <c r="K53" s="269"/>
      <c r="L53" s="269"/>
      <c r="M53" s="269"/>
    </row>
    <row r="54" spans="1:13" ht="15">
      <c r="A54" s="257" t="s">
        <v>11</v>
      </c>
      <c r="B54" s="186"/>
      <c r="C54" s="269"/>
      <c r="D54" s="269"/>
      <c r="E54" s="269"/>
      <c r="F54" s="269"/>
      <c r="G54" s="269"/>
      <c r="H54" s="269"/>
      <c r="I54" s="269"/>
      <c r="J54" s="269"/>
      <c r="K54" s="269"/>
      <c r="L54" s="269"/>
      <c r="M54" s="269"/>
    </row>
    <row r="55" spans="1:13" ht="15">
      <c r="A55" s="186"/>
      <c r="B55" s="182" t="s">
        <v>12</v>
      </c>
      <c r="C55" s="333">
        <f>IF(ISERR('S1 Numbers'!C54/'S1 Numbers'!$C54*100),"..",IF(('S1 Numbers'!C54/'S1 Numbers'!$C54*100)=0,"..",('S1 Numbers'!C54/'S1 Numbers'!$C54)*100))</f>
        <v>100</v>
      </c>
      <c r="D55" s="333">
        <f>IF(ISERR('S1 Numbers'!D54/'S1 Numbers'!$C54*100),"..",IF(('S1 Numbers'!D54/'S1 Numbers'!$C54*100)=0,"..",('S1 Numbers'!D54/'S1 Numbers'!$C54)*100))</f>
        <v>105.57292752414705</v>
      </c>
      <c r="E55" s="333">
        <f>IF(ISERR('S1 Numbers'!E54/'S1 Numbers'!$C54*100),"..",IF(('S1 Numbers'!E54/'S1 Numbers'!$C54*100)=0,"..",('S1 Numbers'!E54/'S1 Numbers'!$C54)*100))</f>
        <v>110.77062052671809</v>
      </c>
      <c r="F55" s="333">
        <f>IF(ISERR('S1 Numbers'!F54/'S1 Numbers'!$C54*100),"..",IF(('S1 Numbers'!F54/'S1 Numbers'!$C54*100)=0,"..",('S1 Numbers'!F54/'S1 Numbers'!$C54)*100))</f>
        <v>116.6492946980752</v>
      </c>
      <c r="G55" s="333">
        <f>IF(ISERR('S1 Numbers'!G54/'S1 Numbers'!$C54*100),"..",IF(('S1 Numbers'!G54/'S1 Numbers'!$C54*100)=0,"..",('S1 Numbers'!G54/'S1 Numbers'!$C54)*100))</f>
        <v>125.64102564102564</v>
      </c>
      <c r="H55" s="333">
        <f>IF(ISERR('S1 Numbers'!H54/'S1 Numbers'!$C54*100),"..",IF(('S1 Numbers'!H54/'S1 Numbers'!$C54*100)=0,"..",('S1 Numbers'!H54/'S1 Numbers'!$C54)*100))</f>
        <v>137.46786185810575</v>
      </c>
      <c r="I55" s="333">
        <f>IF(ISERR('S1 Numbers'!I54/'S1 Numbers'!$C54*100),"..",IF(('S1 Numbers'!I54/'S1 Numbers'!$C54*100)=0,"..",('S1 Numbers'!I54/'S1 Numbers'!$C54)*100))</f>
        <v>146.50823431311235</v>
      </c>
      <c r="J55" s="333">
        <f>IF(ISERR('S1 Numbers'!J54/'S1 Numbers'!$C54*100),"..",IF(('S1 Numbers'!J54/'S1 Numbers'!$C54*100)=0,"..",('S1 Numbers'!J54/'S1 Numbers'!$C54)*100))</f>
        <v>156.72990063233965</v>
      </c>
      <c r="K55" s="333">
        <f>IF(ISERR('S1 Numbers'!K54/'S1 Numbers'!$C54*100),"..",IF(('S1 Numbers'!K54/'S1 Numbers'!$C54*100)=0,"..",('S1 Numbers'!K54/'S1 Numbers'!$C54)*100))</f>
        <v>165.34639705371413</v>
      </c>
      <c r="L55" s="333">
        <f>IF(ISERR('S1 Numbers'!L54/'S1 Numbers'!$C54*100),"..",IF(('S1 Numbers'!L54/'S1 Numbers'!$C54*100)=0,"..",('S1 Numbers'!L54/'S1 Numbers'!$C54)*100))</f>
        <v>169.8075185880064</v>
      </c>
      <c r="M55" s="333">
        <f>IF(ISERR('S1 Numbers'!M54/'S1 Numbers'!$C54*100),"..",IF(('S1 Numbers'!M54/'S1 Numbers'!$C54*100)=0,"..",('S1 Numbers'!M54/'S1 Numbers'!$C54)*100))</f>
        <v>174.63692585643804</v>
      </c>
    </row>
    <row r="56" spans="1:13" ht="15">
      <c r="A56" s="186"/>
      <c r="B56" s="182" t="s">
        <v>14</v>
      </c>
      <c r="C56" s="333">
        <f>IF(ISERR('S1 Numbers'!C55/'S1 Numbers'!$C55*100),"..",IF(('S1 Numbers'!C55/'S1 Numbers'!$C55*100)=0,"..",('S1 Numbers'!C55/'S1 Numbers'!$C55)*100))</f>
        <v>100</v>
      </c>
      <c r="D56" s="333">
        <f>IF(ISERR('S1 Numbers'!D55/'S1 Numbers'!$C55*100),"..",IF(('S1 Numbers'!D55/'S1 Numbers'!$C55*100)=0,"..",('S1 Numbers'!D55/'S1 Numbers'!$C55)*100))</f>
        <v>102.68025053262211</v>
      </c>
      <c r="E56" s="333">
        <f>IF(ISERR('S1 Numbers'!E55/'S1 Numbers'!$C55*100),"..",IF(('S1 Numbers'!E55/'S1 Numbers'!$C55*100)=0,"..",('S1 Numbers'!E55/'S1 Numbers'!$C55)*100))</f>
        <v>104.12994377432842</v>
      </c>
      <c r="F56" s="333">
        <f>IF(ISERR('S1 Numbers'!F55/'S1 Numbers'!$C55*100),"..",IF(('S1 Numbers'!F55/'S1 Numbers'!$C55*100)=0,"..",('S1 Numbers'!F55/'S1 Numbers'!$C55)*100))</f>
        <v>106.83550386851843</v>
      </c>
      <c r="G56" s="333">
        <f>IF(ISERR('S1 Numbers'!G55/'S1 Numbers'!$C55*100),"..",IF(('S1 Numbers'!G55/'S1 Numbers'!$C55*100)=0,"..",('S1 Numbers'!G55/'S1 Numbers'!$C55)*100))</f>
        <v>115.5202076024797</v>
      </c>
      <c r="H56" s="333">
        <f>IF(ISERR('S1 Numbers'!H55/'S1 Numbers'!$C55*100),"..",IF(('S1 Numbers'!H55/'S1 Numbers'!$C55*100)=0,"..",('S1 Numbers'!H55/'S1 Numbers'!$C55)*100))</f>
        <v>116.16480048696877</v>
      </c>
      <c r="I56" s="333">
        <f>IF(ISERR('S1 Numbers'!I55/'S1 Numbers'!$C55*100),"..",IF(('S1 Numbers'!I55/'S1 Numbers'!$C55*100)=0,"..",('S1 Numbers'!I55/'S1 Numbers'!$C55)*100))</f>
        <v>117.68497605202877</v>
      </c>
      <c r="J56" s="333">
        <f>IF(ISERR('S1 Numbers'!J55/'S1 Numbers'!$C55*100),"..",IF(('S1 Numbers'!J55/'S1 Numbers'!$C55*100)=0,"..",('S1 Numbers'!J55/'S1 Numbers'!$C55)*100))</f>
        <v>123.54462011629583</v>
      </c>
      <c r="K56" s="333">
        <f>IF(ISERR('S1 Numbers'!K55/'S1 Numbers'!$C55*100),"..",IF(('S1 Numbers'!K55/'S1 Numbers'!$C55*100)=0,"..",('S1 Numbers'!K55/'S1 Numbers'!$C55)*100))</f>
        <v>130.96897175901452</v>
      </c>
      <c r="L56" s="333">
        <f>IF(ISERR('S1 Numbers'!L55/'S1 Numbers'!$C55*100),"..",IF(('S1 Numbers'!L55/'S1 Numbers'!$C55*100)=0,"..",('S1 Numbers'!L55/'S1 Numbers'!$C55)*100))</f>
        <v>134.73400932288914</v>
      </c>
      <c r="M56" s="333">
        <f>IF(ISERR('S1 Numbers'!M55/'S1 Numbers'!$C55*100),"..",IF(('S1 Numbers'!M55/'S1 Numbers'!$C55*100)=0,"..",('S1 Numbers'!M55/'S1 Numbers'!$C55)*100))</f>
        <v>137.17878482067053</v>
      </c>
    </row>
    <row r="57" spans="1:13" ht="15">
      <c r="A57" s="186"/>
      <c r="B57" s="182"/>
      <c r="C57" s="269"/>
      <c r="D57" s="269"/>
      <c r="E57" s="269"/>
      <c r="F57" s="269"/>
      <c r="G57" s="269"/>
      <c r="H57" s="269"/>
      <c r="I57" s="269"/>
      <c r="J57" s="269"/>
      <c r="K57" s="269"/>
      <c r="L57" s="269"/>
      <c r="M57" s="269"/>
    </row>
    <row r="58" spans="1:13" ht="15">
      <c r="A58" s="186"/>
      <c r="B58" s="182" t="s">
        <v>27</v>
      </c>
      <c r="C58" s="333">
        <f>IF(ISERR('S1 Numbers'!C57/'S1 Numbers'!$C57*100),"..",IF(('S1 Numbers'!C57/'S1 Numbers'!$C57*100)=0,"..",('S1 Numbers'!C57/'S1 Numbers'!$C57)*100))</f>
        <v>100</v>
      </c>
      <c r="D58" s="333">
        <f>IF(ISERR('S1 Numbers'!D57/'S1 Numbers'!$C57*100),"..",IF(('S1 Numbers'!D57/'S1 Numbers'!$C57*100)=0,"..",('S1 Numbers'!D57/'S1 Numbers'!$C57)*100))</f>
        <v>114.09099897377286</v>
      </c>
      <c r="E58" s="333">
        <f>IF(ISERR('S1 Numbers'!E57/'S1 Numbers'!$C57*100),"..",IF(('S1 Numbers'!E57/'S1 Numbers'!$C57*100)=0,"..",('S1 Numbers'!E57/'S1 Numbers'!$C57)*100))</f>
        <v>122.0479475084677</v>
      </c>
      <c r="F58" s="333">
        <f>IF(ISERR('S1 Numbers'!F57/'S1 Numbers'!$C57*100),"..",IF(('S1 Numbers'!F57/'S1 Numbers'!$C57*100)=0,"..",('S1 Numbers'!F57/'S1 Numbers'!$C57)*100))</f>
        <v>123.25964258141214</v>
      </c>
      <c r="G58" s="333">
        <f>IF(ISERR('S1 Numbers'!G57/'S1 Numbers'!$C57*100),"..",IF(('S1 Numbers'!G57/'S1 Numbers'!$C57*100)=0,"..",('S1 Numbers'!G57/'S1 Numbers'!$C57)*100))</f>
        <v>119.65351053731783</v>
      </c>
      <c r="H58" s="333">
        <f>IF(ISERR('S1 Numbers'!H57/'S1 Numbers'!$C57*100),"..",IF(('S1 Numbers'!H57/'S1 Numbers'!$C57*100)=0,"..",('S1 Numbers'!H57/'S1 Numbers'!$C57)*100))</f>
        <v>119.98735044240814</v>
      </c>
      <c r="I58" s="333">
        <f>IF(ISERR('S1 Numbers'!I57/'S1 Numbers'!$C57*100),"..",IF(('S1 Numbers'!I57/'S1 Numbers'!$C57*100)=0,"..",('S1 Numbers'!I57/'S1 Numbers'!$C57)*100))</f>
        <v>126.3484880398962</v>
      </c>
      <c r="J58" s="333">
        <f>IF(ISERR('S1 Numbers'!J57/'S1 Numbers'!$C57*100),"..",IF(('S1 Numbers'!J57/'S1 Numbers'!$C57*100)=0,"..",('S1 Numbers'!J57/'S1 Numbers'!$C57)*100))</f>
        <v>128.20113424586765</v>
      </c>
      <c r="K58" s="333">
        <f>IF(ISERR('S1 Numbers'!K57/'S1 Numbers'!$C57*100),"..",IF(('S1 Numbers'!K57/'S1 Numbers'!$C57*100)=0,"..",('S1 Numbers'!K57/'S1 Numbers'!$C57)*100))</f>
        <v>123.14886061845165</v>
      </c>
      <c r="L58" s="333">
        <f>IF(ISERR('S1 Numbers'!L57/'S1 Numbers'!$C57*100),"..",IF(('S1 Numbers'!L57/'S1 Numbers'!$C57*100)=0,"..",('S1 Numbers'!L57/'S1 Numbers'!$C57)*100))</f>
        <v>128.71717306351582</v>
      </c>
      <c r="M58" s="333">
        <f>IF(ISERR('S1 Numbers'!M57/'S1 Numbers'!$C57*100),"..",IF(('S1 Numbers'!M57/'S1 Numbers'!$C57*100)=0,"..",('S1 Numbers'!M57/'S1 Numbers'!$C57)*100))</f>
        <v>101.13868329409752</v>
      </c>
    </row>
    <row r="59" spans="1:13" ht="6" customHeight="1">
      <c r="A59" s="257"/>
      <c r="B59" s="186"/>
      <c r="C59" s="269"/>
      <c r="D59" s="269"/>
      <c r="E59" s="269"/>
      <c r="F59" s="269"/>
      <c r="G59" s="269"/>
      <c r="H59" s="269"/>
      <c r="I59" s="269"/>
      <c r="J59" s="269"/>
      <c r="K59" s="269"/>
      <c r="L59" s="269"/>
      <c r="M59" s="269"/>
    </row>
    <row r="60" spans="1:13" ht="15">
      <c r="A60" s="257" t="s">
        <v>430</v>
      </c>
      <c r="B60" s="186"/>
      <c r="C60" s="269"/>
      <c r="D60" s="269"/>
      <c r="E60" s="269"/>
      <c r="F60" s="269"/>
      <c r="G60" s="269"/>
      <c r="H60" s="269"/>
      <c r="I60" s="269"/>
      <c r="J60" s="269"/>
      <c r="K60" s="269"/>
      <c r="L60" s="269"/>
      <c r="M60" s="269"/>
    </row>
    <row r="61" spans="1:13" ht="15">
      <c r="A61" s="186"/>
      <c r="B61" s="182" t="s">
        <v>15</v>
      </c>
      <c r="C61" s="333">
        <f>IF(ISERR('S1 Numbers'!C60/'S1 Numbers'!$C60*100),"..",IF(('S1 Numbers'!C60/'S1 Numbers'!$C60*100)=0,"..",('S1 Numbers'!C60/'S1 Numbers'!$C60)*100))</f>
        <v>100</v>
      </c>
      <c r="D61" s="333">
        <f>IF(ISERR('S1 Numbers'!D60/'S1 Numbers'!$C60*100),"..",IF(('S1 Numbers'!D60/'S1 Numbers'!$C60*100)=0,"..",('S1 Numbers'!D60/'S1 Numbers'!$C60)*100))</f>
        <v>94.62193823216187</v>
      </c>
      <c r="E61" s="333">
        <f>IF(ISERR('S1 Numbers'!E60/'S1 Numbers'!$C60*100),"..",IF(('S1 Numbers'!E60/'S1 Numbers'!$C60*100)=0,"..",('S1 Numbers'!E60/'S1 Numbers'!$C60)*100))</f>
        <v>94.55094071707491</v>
      </c>
      <c r="F61" s="333">
        <f>IF(ISERR('S1 Numbers'!F60/'S1 Numbers'!$C60*100),"..",IF(('S1 Numbers'!F60/'S1 Numbers'!$C60*100)=0,"..",('S1 Numbers'!F60/'S1 Numbers'!$C60)*100))</f>
        <v>93.96521121760738</v>
      </c>
      <c r="G61" s="333">
        <f>IF(ISERR('S1 Numbers'!G60/'S1 Numbers'!$C60*100),"..",IF(('S1 Numbers'!G60/'S1 Numbers'!$C60*100)=0,"..",('S1 Numbers'!G60/'S1 Numbers'!$C60)*100))</f>
        <v>94.14270500532481</v>
      </c>
      <c r="H61" s="333">
        <f>IF(ISERR('S1 Numbers'!H60/'S1 Numbers'!$C60*100),"..",IF(('S1 Numbers'!H60/'S1 Numbers'!$C60*100)=0,"..",('S1 Numbers'!H60/'S1 Numbers'!$C60)*100))</f>
        <v>95.22541711040114</v>
      </c>
      <c r="I61" s="333">
        <f>IF(ISERR('S1 Numbers'!I60/'S1 Numbers'!$C60*100),"..",IF(('S1 Numbers'!I60/'S1 Numbers'!$C60*100)=0,"..",('S1 Numbers'!I60/'S1 Numbers'!$C60)*100))</f>
        <v>101.54419595314164</v>
      </c>
      <c r="J61" s="333">
        <f>IF(ISERR('S1 Numbers'!J60/'S1 Numbers'!$C60*100),"..",IF(('S1 Numbers'!J60/'S1 Numbers'!$C60*100)=0,"..",('S1 Numbers'!J60/'S1 Numbers'!$C60)*100))</f>
        <v>105.09407170749023</v>
      </c>
      <c r="K61" s="333">
        <f>IF(ISERR('S1 Numbers'!K60/'S1 Numbers'!$C60*100),"..",IF(('S1 Numbers'!K60/'S1 Numbers'!$C60*100)=0,"..",('S1 Numbers'!K60/'S1 Numbers'!$C60)*100))</f>
        <v>105.9797657082002</v>
      </c>
      <c r="L61" s="333">
        <f>IF(ISERR('S1 Numbers'!L60/'S1 Numbers'!$C60*100),"..",IF(('S1 Numbers'!L60/'S1 Numbers'!$C60*100)=0,"..",('S1 Numbers'!L60/'S1 Numbers'!$C60)*100))</f>
        <v>106.8512602058928</v>
      </c>
      <c r="M61" s="333">
        <f>IF(ISERR('S1 Numbers'!M60/'S1 Numbers'!$C60*100),"..",IF(('S1 Numbers'!M60/'S1 Numbers'!$C60*100)=0,"..",('S1 Numbers'!M60/'S1 Numbers'!$C60)*100))</f>
        <v>106.70926517571885</v>
      </c>
    </row>
    <row r="62" spans="1:13" ht="15">
      <c r="A62" s="186"/>
      <c r="B62" s="182" t="s">
        <v>16</v>
      </c>
      <c r="C62" s="333">
        <f>IF(ISERR('S1 Numbers'!C61/'S1 Numbers'!$C61*100),"..",IF(('S1 Numbers'!C61/'S1 Numbers'!$C61*100)=0,"..",('S1 Numbers'!C61/'S1 Numbers'!$C61)*100))</f>
        <v>100</v>
      </c>
      <c r="D62" s="333">
        <f>IF(ISERR('S1 Numbers'!D61/'S1 Numbers'!$C61*100),"..",IF(('S1 Numbers'!D61/'S1 Numbers'!$C61*100)=0,"..",('S1 Numbers'!D61/'S1 Numbers'!$C61)*100))</f>
        <v>98.20359281437125</v>
      </c>
      <c r="E62" s="333">
        <f>IF(ISERR('S1 Numbers'!E61/'S1 Numbers'!$C61*100),"..",IF(('S1 Numbers'!E61/'S1 Numbers'!$C61*100)=0,"..",('S1 Numbers'!E61/'S1 Numbers'!$C61)*100))</f>
        <v>97.69033361847733</v>
      </c>
      <c r="F62" s="333">
        <f>IF(ISERR('S1 Numbers'!F61/'S1 Numbers'!$C61*100),"..",IF(('S1 Numbers'!F61/'S1 Numbers'!$C61*100)=0,"..",('S1 Numbers'!F61/'S1 Numbers'!$C61)*100))</f>
        <v>100.1710863986313</v>
      </c>
      <c r="G62" s="333">
        <f>IF(ISERR('S1 Numbers'!G61/'S1 Numbers'!$C61*100),"..",IF(('S1 Numbers'!G61/'S1 Numbers'!$C61*100)=0,"..",('S1 Numbers'!G61/'S1 Numbers'!$C61)*100))</f>
        <v>103.59281437125749</v>
      </c>
      <c r="H62" s="333">
        <f>IF(ISERR('S1 Numbers'!H61/'S1 Numbers'!$C61*100),"..",IF(('S1 Numbers'!H61/'S1 Numbers'!$C61*100)=0,"..",('S1 Numbers'!H61/'S1 Numbers'!$C61)*100))</f>
        <v>106.15911035072712</v>
      </c>
      <c r="I62" s="333">
        <f>IF(ISERR('S1 Numbers'!I61/'S1 Numbers'!$C61*100),"..",IF(('S1 Numbers'!I61/'S1 Numbers'!$C61*100)=0,"..",('S1 Numbers'!I61/'S1 Numbers'!$C61)*100))</f>
        <v>107.78443113772455</v>
      </c>
      <c r="J62" s="333">
        <f>IF(ISERR('S1 Numbers'!J61/'S1 Numbers'!$C61*100),"..",IF(('S1 Numbers'!J61/'S1 Numbers'!$C61*100)=0,"..",('S1 Numbers'!J61/'S1 Numbers'!$C61)*100))</f>
        <v>114.45680068434561</v>
      </c>
      <c r="K62" s="333">
        <f>IF(ISERR('S1 Numbers'!K61/'S1 Numbers'!$C61*100),"..",IF(('S1 Numbers'!K61/'S1 Numbers'!$C61*100)=0,"..",('S1 Numbers'!K61/'S1 Numbers'!$C61)*100))</f>
        <v>116.72369546621044</v>
      </c>
      <c r="L62" s="333">
        <f>IF(ISERR('S1 Numbers'!L61/'S1 Numbers'!$C61*100),"..",IF(('S1 Numbers'!L61/'S1 Numbers'!$C61*100)=0,"..",('S1 Numbers'!L61/'S1 Numbers'!$C61)*100))</f>
        <v>117.36526946107784</v>
      </c>
      <c r="M62" s="333">
        <f>IF(ISERR('S1 Numbers'!M61/'S1 Numbers'!$C61*100),"..",IF(('S1 Numbers'!M61/'S1 Numbers'!$C61*100)=0,"..",('S1 Numbers'!M61/'S1 Numbers'!$C61)*100))</f>
        <v>121.12917023096664</v>
      </c>
    </row>
    <row r="63" spans="1:13" ht="15">
      <c r="A63" s="186"/>
      <c r="B63" s="182"/>
      <c r="C63" s="267"/>
      <c r="D63" s="267"/>
      <c r="E63" s="266"/>
      <c r="F63" s="266"/>
      <c r="G63" s="266"/>
      <c r="H63" s="266"/>
      <c r="I63" s="266"/>
      <c r="J63" s="266"/>
      <c r="K63" s="266"/>
      <c r="L63" s="266"/>
      <c r="M63" s="266"/>
    </row>
    <row r="64" spans="1:13" ht="7.5" customHeight="1" thickBot="1">
      <c r="A64" s="259"/>
      <c r="B64" s="259"/>
      <c r="C64" s="259"/>
      <c r="D64" s="260"/>
      <c r="E64" s="260"/>
      <c r="F64" s="260"/>
      <c r="G64" s="260"/>
      <c r="H64" s="260"/>
      <c r="I64" s="260"/>
      <c r="J64" s="260"/>
      <c r="K64" s="260"/>
      <c r="L64" s="260"/>
      <c r="M64" s="260"/>
    </row>
    <row r="65" spans="1:13" ht="7.5" customHeight="1">
      <c r="A65" s="188"/>
      <c r="B65" s="188"/>
      <c r="C65" s="188"/>
      <c r="D65" s="188"/>
      <c r="E65" s="188"/>
      <c r="F65" s="188"/>
      <c r="G65" s="188"/>
      <c r="H65" s="186"/>
      <c r="I65" s="186"/>
      <c r="J65" s="186"/>
      <c r="K65" s="186"/>
      <c r="L65" s="186"/>
      <c r="M65" s="186"/>
    </row>
    <row r="66" spans="1:13" ht="9" customHeight="1">
      <c r="A66" s="261"/>
      <c r="B66" s="185"/>
      <c r="C66" s="188"/>
      <c r="D66" s="188"/>
      <c r="E66" s="188"/>
      <c r="F66" s="188"/>
      <c r="G66" s="188"/>
      <c r="H66" s="186"/>
      <c r="I66" s="186"/>
      <c r="J66" s="186"/>
      <c r="K66" s="186"/>
      <c r="L66" s="186"/>
      <c r="M66" s="186"/>
    </row>
    <row r="67" spans="1:13" ht="15">
      <c r="A67" s="261" t="s">
        <v>434</v>
      </c>
      <c r="B67" s="185"/>
      <c r="C67" s="186"/>
      <c r="D67" s="186"/>
      <c r="E67" s="186"/>
      <c r="F67" s="186"/>
      <c r="G67" s="186"/>
      <c r="H67" s="186"/>
      <c r="I67" s="186"/>
      <c r="J67" s="186"/>
      <c r="K67" s="186"/>
      <c r="L67" s="186"/>
      <c r="M67" s="186"/>
    </row>
    <row r="68" spans="1:13" ht="15">
      <c r="A68" s="261" t="s">
        <v>435</v>
      </c>
      <c r="B68" s="187"/>
      <c r="C68" s="186"/>
      <c r="D68" s="186"/>
      <c r="E68" s="186"/>
      <c r="F68" s="186"/>
      <c r="G68" s="186"/>
      <c r="H68" s="186"/>
      <c r="I68" s="186"/>
      <c r="J68" s="186"/>
      <c r="K68" s="186"/>
      <c r="L68" s="186"/>
      <c r="M68" s="186"/>
    </row>
    <row r="69" spans="2:13" ht="15">
      <c r="B69" s="261" t="s">
        <v>400</v>
      </c>
      <c r="C69" s="186"/>
      <c r="D69" s="186"/>
      <c r="E69" s="186"/>
      <c r="F69" s="186"/>
      <c r="G69" s="186"/>
      <c r="H69" s="186"/>
      <c r="I69" s="186"/>
      <c r="J69" s="186"/>
      <c r="K69" s="186"/>
      <c r="L69" s="186"/>
      <c r="M69" s="186"/>
    </row>
    <row r="70" spans="1:13" ht="15">
      <c r="A70" s="261" t="s">
        <v>436</v>
      </c>
      <c r="B70" s="185"/>
      <c r="C70" s="186"/>
      <c r="D70" s="186"/>
      <c r="E70" s="186"/>
      <c r="F70" s="186"/>
      <c r="G70" s="186"/>
      <c r="H70" s="186"/>
      <c r="I70" s="186"/>
      <c r="J70" s="186"/>
      <c r="K70" s="186"/>
      <c r="L70" s="186"/>
      <c r="M70" s="186"/>
    </row>
    <row r="71" spans="1:13" ht="15">
      <c r="A71" s="261" t="s">
        <v>437</v>
      </c>
      <c r="B71" s="185"/>
      <c r="C71" s="186"/>
      <c r="D71" s="186"/>
      <c r="E71" s="186"/>
      <c r="F71" s="186"/>
      <c r="G71" s="186"/>
      <c r="H71" s="186"/>
      <c r="I71" s="186"/>
      <c r="J71" s="186"/>
      <c r="K71" s="186"/>
      <c r="L71" s="186"/>
      <c r="M71" s="186"/>
    </row>
    <row r="72" spans="2:13" ht="15">
      <c r="B72" s="261" t="s">
        <v>293</v>
      </c>
      <c r="C72" s="186"/>
      <c r="D72" s="186"/>
      <c r="E72" s="186"/>
      <c r="F72" s="186"/>
      <c r="G72" s="186"/>
      <c r="H72" s="186"/>
      <c r="I72" s="186"/>
      <c r="J72" s="186"/>
      <c r="K72" s="186"/>
      <c r="L72" s="186"/>
      <c r="M72" s="186"/>
    </row>
    <row r="73" spans="1:13" ht="15">
      <c r="A73" s="261" t="s">
        <v>438</v>
      </c>
      <c r="C73" s="186"/>
      <c r="D73" s="186"/>
      <c r="E73" s="186"/>
      <c r="F73" s="186"/>
      <c r="G73" s="186"/>
      <c r="H73" s="186"/>
      <c r="I73" s="186"/>
      <c r="J73" s="186"/>
      <c r="K73" s="186"/>
      <c r="L73" s="186"/>
      <c r="M73" s="186"/>
    </row>
    <row r="74" spans="1:13" ht="15">
      <c r="A74" s="186"/>
      <c r="B74" s="186"/>
      <c r="C74" s="186"/>
      <c r="D74" s="186"/>
      <c r="E74" s="186"/>
      <c r="F74" s="186"/>
      <c r="G74" s="186"/>
      <c r="H74" s="186"/>
      <c r="I74" s="186"/>
      <c r="J74" s="186"/>
      <c r="K74" s="186"/>
      <c r="L74" s="186"/>
      <c r="M74" s="186"/>
    </row>
    <row r="75" spans="1:13" ht="15">
      <c r="A75" s="186"/>
      <c r="B75" s="186"/>
      <c r="C75" s="186"/>
      <c r="D75" s="186"/>
      <c r="E75" s="186"/>
      <c r="F75" s="186"/>
      <c r="G75" s="186"/>
      <c r="H75" s="186"/>
      <c r="I75" s="186"/>
      <c r="J75" s="186"/>
      <c r="K75" s="186"/>
      <c r="L75" s="186"/>
      <c r="M75" s="186"/>
    </row>
    <row r="76" spans="1:13" ht="15">
      <c r="A76" s="186"/>
      <c r="B76" s="186"/>
      <c r="C76" s="186"/>
      <c r="D76" s="186"/>
      <c r="E76" s="186"/>
      <c r="F76" s="186"/>
      <c r="G76" s="186"/>
      <c r="H76" s="186"/>
      <c r="I76" s="186"/>
      <c r="J76" s="186"/>
      <c r="K76" s="186"/>
      <c r="L76" s="186"/>
      <c r="M76" s="186"/>
    </row>
    <row r="77" spans="1:13" ht="15">
      <c r="A77" s="186"/>
      <c r="B77" s="186"/>
      <c r="C77" s="186"/>
      <c r="D77" s="186"/>
      <c r="E77" s="186"/>
      <c r="F77" s="186"/>
      <c r="G77" s="186"/>
      <c r="H77" s="186"/>
      <c r="I77" s="186"/>
      <c r="J77" s="186"/>
      <c r="K77" s="186"/>
      <c r="L77" s="186"/>
      <c r="M77" s="186"/>
    </row>
    <row r="78" spans="1:13" ht="15">
      <c r="A78" s="186"/>
      <c r="B78" s="186"/>
      <c r="C78" s="186"/>
      <c r="D78" s="186"/>
      <c r="E78" s="186"/>
      <c r="F78" s="186"/>
      <c r="G78" s="186"/>
      <c r="H78" s="186"/>
      <c r="I78" s="186"/>
      <c r="J78" s="186"/>
      <c r="K78" s="186"/>
      <c r="L78" s="186"/>
      <c r="M78" s="186"/>
    </row>
    <row r="79" spans="1:13" ht="15">
      <c r="A79" s="186"/>
      <c r="B79" s="186"/>
      <c r="C79" s="186"/>
      <c r="D79" s="186"/>
      <c r="E79" s="186"/>
      <c r="F79" s="186"/>
      <c r="G79" s="186"/>
      <c r="H79" s="186"/>
      <c r="I79" s="186"/>
      <c r="J79" s="186"/>
      <c r="K79" s="186"/>
      <c r="L79" s="186"/>
      <c r="M79" s="186"/>
    </row>
    <row r="80" spans="1:13" ht="15">
      <c r="A80" s="186"/>
      <c r="B80" s="186"/>
      <c r="C80" s="186"/>
      <c r="D80" s="186"/>
      <c r="E80" s="186"/>
      <c r="F80" s="186"/>
      <c r="G80" s="186"/>
      <c r="H80" s="186"/>
      <c r="I80" s="186"/>
      <c r="J80" s="186"/>
      <c r="K80" s="186"/>
      <c r="L80" s="186"/>
      <c r="M80" s="186"/>
    </row>
    <row r="81" spans="1:13" ht="15">
      <c r="A81" s="186"/>
      <c r="B81" s="186"/>
      <c r="C81" s="186"/>
      <c r="D81" s="186"/>
      <c r="E81" s="186"/>
      <c r="F81" s="186"/>
      <c r="G81" s="186"/>
      <c r="H81" s="186"/>
      <c r="I81" s="186"/>
      <c r="J81" s="186"/>
      <c r="K81" s="186"/>
      <c r="L81" s="186"/>
      <c r="M81" s="186"/>
    </row>
  </sheetData>
  <printOptions/>
  <pageMargins left="0.7480314960629921" right="0.7874015748031497" top="0.7086614173228347" bottom="0.5511811023622047" header="0.5118110236220472" footer="0.5118110236220472"/>
  <pageSetup fitToHeight="1" fitToWidth="1"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75" zoomScaleNormal="75" workbookViewId="0" topLeftCell="A1">
      <selection activeCell="A1" sqref="A1"/>
    </sheetView>
  </sheetViews>
  <sheetFormatPr defaultColWidth="8.88671875" defaultRowHeight="15"/>
  <cols>
    <col min="1" max="1" width="1.4375" style="262" customWidth="1"/>
    <col min="2" max="3" width="2.5546875" style="262" customWidth="1"/>
    <col min="4" max="4" width="37.77734375" style="262" customWidth="1"/>
    <col min="5" max="5" width="9.21484375" style="360" customWidth="1"/>
    <col min="6" max="13" width="8.3359375" style="262" customWidth="1"/>
    <col min="14" max="14" width="1.88671875" style="262" customWidth="1"/>
    <col min="15" max="15" width="12.6640625" style="262" customWidth="1"/>
    <col min="16" max="16384" width="8.88671875" style="262" customWidth="1"/>
  </cols>
  <sheetData>
    <row r="1" s="244" customFormat="1" ht="6" customHeight="1">
      <c r="E1" s="359"/>
    </row>
    <row r="2" spans="2:3" ht="23.25">
      <c r="B2" s="230" t="s">
        <v>441</v>
      </c>
      <c r="C2" s="230"/>
    </row>
    <row r="3" spans="2:5" s="244" customFormat="1" ht="6" customHeight="1" thickBot="1">
      <c r="B3" s="26"/>
      <c r="C3" s="26"/>
      <c r="D3" s="26"/>
      <c r="E3" s="101"/>
    </row>
    <row r="4" spans="2:13" ht="16.5" thickBot="1">
      <c r="B4" s="33"/>
      <c r="C4" s="33"/>
      <c r="D4" s="33"/>
      <c r="E4" s="358">
        <v>1999</v>
      </c>
      <c r="F4" s="33">
        <v>2000</v>
      </c>
      <c r="G4" s="33">
        <v>2001</v>
      </c>
      <c r="H4" s="33">
        <v>2002</v>
      </c>
      <c r="I4" s="33">
        <v>2003</v>
      </c>
      <c r="J4" s="33">
        <v>2004</v>
      </c>
      <c r="K4" s="33">
        <v>2005</v>
      </c>
      <c r="L4" s="33">
        <v>2006</v>
      </c>
      <c r="M4" s="33">
        <v>2007</v>
      </c>
    </row>
    <row r="5" spans="6:13" ht="6" customHeight="1">
      <c r="F5" s="244"/>
      <c r="G5" s="244"/>
      <c r="H5" s="244"/>
      <c r="I5" s="244"/>
      <c r="J5" s="244"/>
      <c r="K5" s="244"/>
      <c r="L5" s="244"/>
      <c r="M5" s="244"/>
    </row>
    <row r="6" spans="2:13" ht="15.75">
      <c r="B6" s="207"/>
      <c r="C6" s="207"/>
      <c r="D6" s="6"/>
      <c r="E6" s="21"/>
      <c r="F6" s="244"/>
      <c r="G6" s="244"/>
      <c r="H6" s="244"/>
      <c r="I6" s="231"/>
      <c r="J6" s="231"/>
      <c r="K6" s="244"/>
      <c r="L6" s="231"/>
      <c r="M6" s="231" t="s">
        <v>301</v>
      </c>
    </row>
    <row r="7" spans="2:5" s="244" customFormat="1" ht="6" customHeight="1">
      <c r="B7" s="6"/>
      <c r="C7" s="6"/>
      <c r="D7" s="6"/>
      <c r="E7" s="21"/>
    </row>
    <row r="8" spans="2:13" ht="15.75">
      <c r="B8" s="232" t="s">
        <v>302</v>
      </c>
      <c r="C8" s="232"/>
      <c r="D8" s="34"/>
      <c r="E8" s="361"/>
      <c r="F8" s="336"/>
      <c r="G8" s="336"/>
      <c r="H8" s="336"/>
      <c r="I8" s="244"/>
      <c r="J8" s="244"/>
      <c r="K8" s="244"/>
      <c r="L8" s="244"/>
      <c r="M8" s="244"/>
    </row>
    <row r="9" spans="2:13" s="244" customFormat="1" ht="15">
      <c r="B9" s="6"/>
      <c r="C9" s="27" t="s">
        <v>303</v>
      </c>
      <c r="E9" s="359">
        <v>37.1</v>
      </c>
      <c r="F9" s="329">
        <v>35.9</v>
      </c>
      <c r="G9" s="329">
        <v>35.6</v>
      </c>
      <c r="H9" s="329">
        <v>35</v>
      </c>
      <c r="I9" s="329">
        <v>33</v>
      </c>
      <c r="J9" s="329">
        <v>34</v>
      </c>
      <c r="K9" s="329">
        <v>32.1</v>
      </c>
      <c r="L9" s="329">
        <v>32.1</v>
      </c>
      <c r="M9" s="329">
        <v>30.4</v>
      </c>
    </row>
    <row r="10" spans="2:13" s="244" customFormat="1" ht="15">
      <c r="B10" s="6"/>
      <c r="C10" s="27" t="s">
        <v>304</v>
      </c>
      <c r="E10" s="359">
        <v>45.1</v>
      </c>
      <c r="F10" s="329">
        <v>45.4</v>
      </c>
      <c r="G10" s="329">
        <v>45.5</v>
      </c>
      <c r="H10" s="329">
        <v>44.4</v>
      </c>
      <c r="I10" s="329">
        <v>44.6</v>
      </c>
      <c r="J10" s="329">
        <v>43.1</v>
      </c>
      <c r="K10" s="329">
        <v>44.4</v>
      </c>
      <c r="L10" s="329">
        <v>43.8</v>
      </c>
      <c r="M10" s="329">
        <v>44.6</v>
      </c>
    </row>
    <row r="11" spans="2:13" s="244" customFormat="1" ht="15">
      <c r="B11" s="6"/>
      <c r="C11" s="27" t="s">
        <v>305</v>
      </c>
      <c r="E11" s="359">
        <v>15.4</v>
      </c>
      <c r="F11" s="329">
        <v>16.4</v>
      </c>
      <c r="G11" s="329">
        <v>16.4</v>
      </c>
      <c r="H11" s="329">
        <v>18</v>
      </c>
      <c r="I11" s="329">
        <v>19.5</v>
      </c>
      <c r="J11" s="329">
        <v>19.5</v>
      </c>
      <c r="K11" s="329">
        <v>20.2</v>
      </c>
      <c r="L11" s="329">
        <v>20.3</v>
      </c>
      <c r="M11" s="329">
        <v>21.3</v>
      </c>
    </row>
    <row r="12" spans="2:13" s="263" customFormat="1" ht="15">
      <c r="B12" s="6"/>
      <c r="C12" s="27" t="s">
        <v>306</v>
      </c>
      <c r="E12" s="359">
        <v>2.4</v>
      </c>
      <c r="F12" s="329">
        <v>2.3</v>
      </c>
      <c r="G12" s="329">
        <v>2.6</v>
      </c>
      <c r="H12" s="329">
        <v>2.5</v>
      </c>
      <c r="I12" s="329">
        <v>3</v>
      </c>
      <c r="J12" s="329">
        <v>3.4</v>
      </c>
      <c r="K12" s="329">
        <v>3.3</v>
      </c>
      <c r="L12" s="329">
        <v>3.8</v>
      </c>
      <c r="M12" s="329">
        <v>3.7</v>
      </c>
    </row>
    <row r="13" spans="2:13" s="263" customFormat="1" ht="5.25" customHeight="1">
      <c r="B13" s="6"/>
      <c r="C13" s="27"/>
      <c r="E13" s="362"/>
      <c r="F13" s="329"/>
      <c r="G13" s="329"/>
      <c r="H13" s="329"/>
      <c r="I13" s="329"/>
      <c r="J13" s="329"/>
      <c r="K13" s="329"/>
      <c r="L13" s="329"/>
      <c r="M13" s="329"/>
    </row>
    <row r="14" spans="2:14" s="263" customFormat="1" ht="16.5">
      <c r="B14" s="6"/>
      <c r="C14" s="27" t="s">
        <v>314</v>
      </c>
      <c r="E14" s="362">
        <v>62.9</v>
      </c>
      <c r="F14" s="329">
        <v>64.1</v>
      </c>
      <c r="G14" s="329">
        <v>64.4</v>
      </c>
      <c r="H14" s="329">
        <v>65</v>
      </c>
      <c r="I14" s="329">
        <v>67</v>
      </c>
      <c r="J14" s="329">
        <v>66</v>
      </c>
      <c r="K14" s="329">
        <v>67.9</v>
      </c>
      <c r="L14" s="329">
        <v>67.9</v>
      </c>
      <c r="M14" s="329">
        <v>69.6</v>
      </c>
      <c r="N14" s="348"/>
    </row>
    <row r="15" spans="2:13" s="263" customFormat="1" ht="15">
      <c r="B15" s="6"/>
      <c r="C15" s="27" t="s">
        <v>315</v>
      </c>
      <c r="E15" s="362">
        <v>17.8</v>
      </c>
      <c r="F15" s="329">
        <v>18.7</v>
      </c>
      <c r="G15" s="329">
        <v>18.9</v>
      </c>
      <c r="H15" s="329">
        <v>20.6</v>
      </c>
      <c r="I15" s="329">
        <v>22.4</v>
      </c>
      <c r="J15" s="329">
        <v>22.8</v>
      </c>
      <c r="K15" s="329">
        <v>23.5</v>
      </c>
      <c r="L15" s="329">
        <v>24.1</v>
      </c>
      <c r="M15" s="329">
        <v>25</v>
      </c>
    </row>
    <row r="16" spans="2:13" s="244" customFormat="1" ht="6" customHeight="1">
      <c r="B16" s="6"/>
      <c r="C16" s="6"/>
      <c r="E16" s="359"/>
      <c r="F16" s="329"/>
      <c r="G16" s="329"/>
      <c r="H16" s="329"/>
      <c r="I16" s="329"/>
      <c r="J16" s="329"/>
      <c r="K16" s="329"/>
      <c r="L16" s="329"/>
      <c r="M16" s="329"/>
    </row>
    <row r="17" spans="2:13" s="244" customFormat="1" ht="16.5" customHeight="1">
      <c r="B17" s="34" t="s">
        <v>338</v>
      </c>
      <c r="C17" s="6"/>
      <c r="E17" s="359"/>
      <c r="F17" s="329"/>
      <c r="G17" s="329"/>
      <c r="H17" s="329"/>
      <c r="I17" s="329"/>
      <c r="J17" s="329"/>
      <c r="K17" s="329"/>
      <c r="L17" s="329"/>
      <c r="M17" s="329"/>
    </row>
    <row r="18" spans="2:13" s="244" customFormat="1" ht="16.5" customHeight="1">
      <c r="B18" s="6"/>
      <c r="C18" s="6" t="s">
        <v>339</v>
      </c>
      <c r="E18" s="359"/>
      <c r="F18" s="329"/>
      <c r="G18" s="329"/>
      <c r="H18" s="329"/>
      <c r="I18" s="329"/>
      <c r="J18" s="329"/>
      <c r="K18" s="329"/>
      <c r="L18" s="329"/>
      <c r="M18" s="329"/>
    </row>
    <row r="19" spans="2:13" s="244" customFormat="1" ht="16.5" customHeight="1">
      <c r="B19" s="6"/>
      <c r="C19" s="6"/>
      <c r="D19" s="244" t="s">
        <v>340</v>
      </c>
      <c r="E19" s="359">
        <v>84.7</v>
      </c>
      <c r="F19" s="329">
        <v>84.6</v>
      </c>
      <c r="G19" s="329">
        <v>84.7</v>
      </c>
      <c r="H19" s="329">
        <v>86.3</v>
      </c>
      <c r="I19" s="329">
        <v>85.4</v>
      </c>
      <c r="J19" s="329">
        <v>86.5</v>
      </c>
      <c r="K19" s="329">
        <v>85.3</v>
      </c>
      <c r="L19" s="329">
        <v>84.8</v>
      </c>
      <c r="M19" s="329">
        <v>84.6</v>
      </c>
    </row>
    <row r="20" spans="2:14" s="244" customFormat="1" ht="16.5" customHeight="1">
      <c r="B20" s="6"/>
      <c r="C20" s="6"/>
      <c r="D20" s="244" t="s">
        <v>342</v>
      </c>
      <c r="E20" s="359">
        <v>19.7</v>
      </c>
      <c r="F20" s="329">
        <v>19.4</v>
      </c>
      <c r="G20" s="329">
        <v>18.6</v>
      </c>
      <c r="H20" s="329">
        <v>21.7</v>
      </c>
      <c r="I20" s="329">
        <v>23.5</v>
      </c>
      <c r="J20" s="329">
        <v>24.3</v>
      </c>
      <c r="K20" s="329">
        <v>24.9</v>
      </c>
      <c r="L20" s="329">
        <v>22.7</v>
      </c>
      <c r="M20" s="329">
        <v>24.3</v>
      </c>
      <c r="N20" s="348"/>
    </row>
    <row r="21" spans="2:13" s="244" customFormat="1" ht="6.75" customHeight="1">
      <c r="B21" s="6"/>
      <c r="C21" s="6"/>
      <c r="E21" s="359"/>
      <c r="F21" s="329"/>
      <c r="G21" s="329"/>
      <c r="H21" s="329"/>
      <c r="I21" s="329"/>
      <c r="J21" s="329"/>
      <c r="K21" s="329"/>
      <c r="L21" s="329"/>
      <c r="M21" s="329"/>
    </row>
    <row r="22" spans="2:14" s="244" customFormat="1" ht="16.5" customHeight="1">
      <c r="B22" s="6"/>
      <c r="C22" s="6" t="s">
        <v>341</v>
      </c>
      <c r="E22" s="359">
        <v>31.6</v>
      </c>
      <c r="F22" s="329">
        <v>34</v>
      </c>
      <c r="G22" s="25" t="s">
        <v>17</v>
      </c>
      <c r="H22" s="329">
        <v>34.4</v>
      </c>
      <c r="I22" s="329">
        <v>33.8</v>
      </c>
      <c r="J22" s="329">
        <v>34.3</v>
      </c>
      <c r="K22" s="329">
        <v>34.5</v>
      </c>
      <c r="L22" s="329">
        <v>34.8</v>
      </c>
      <c r="M22" s="329">
        <v>36.1</v>
      </c>
      <c r="N22" s="348"/>
    </row>
    <row r="23" spans="2:13" s="244" customFormat="1" ht="6.75" customHeight="1">
      <c r="B23" s="6"/>
      <c r="C23" s="6"/>
      <c r="E23" s="359"/>
      <c r="F23" s="329"/>
      <c r="G23" s="329"/>
      <c r="H23" s="329"/>
      <c r="I23" s="329"/>
      <c r="J23" s="329"/>
      <c r="K23" s="329"/>
      <c r="L23" s="329"/>
      <c r="M23" s="329"/>
    </row>
    <row r="24" spans="2:13" s="244" customFormat="1" ht="15.75">
      <c r="B24" s="34" t="s">
        <v>307</v>
      </c>
      <c r="C24" s="34"/>
      <c r="D24" s="6"/>
      <c r="E24" s="21"/>
      <c r="F24" s="329"/>
      <c r="G24" s="329"/>
      <c r="H24" s="329"/>
      <c r="I24" s="329"/>
      <c r="J24" s="329"/>
      <c r="K24" s="329"/>
      <c r="L24" s="329"/>
      <c r="M24" s="329"/>
    </row>
    <row r="25" spans="2:13" s="244" customFormat="1" ht="15">
      <c r="B25" s="6"/>
      <c r="C25" s="27" t="s">
        <v>308</v>
      </c>
      <c r="E25" s="359">
        <v>76.9</v>
      </c>
      <c r="F25" s="329">
        <v>76.3</v>
      </c>
      <c r="G25" s="329">
        <v>75.8</v>
      </c>
      <c r="H25" s="337">
        <v>76.4</v>
      </c>
      <c r="I25" s="329">
        <v>76.7</v>
      </c>
      <c r="J25" s="329">
        <v>76.1</v>
      </c>
      <c r="K25" s="329">
        <v>76.5</v>
      </c>
      <c r="L25" s="329">
        <v>76.5</v>
      </c>
      <c r="M25" s="329">
        <v>77.8</v>
      </c>
    </row>
    <row r="26" spans="2:13" s="244" customFormat="1" ht="15">
      <c r="B26" s="6"/>
      <c r="C26" s="27" t="s">
        <v>309</v>
      </c>
      <c r="E26" s="359">
        <v>51.9</v>
      </c>
      <c r="F26" s="329">
        <v>53.2</v>
      </c>
      <c r="G26" s="329">
        <v>54.9</v>
      </c>
      <c r="H26" s="337">
        <v>54.2</v>
      </c>
      <c r="I26" s="329">
        <v>56</v>
      </c>
      <c r="J26" s="329">
        <v>57</v>
      </c>
      <c r="K26" s="329">
        <v>56.3</v>
      </c>
      <c r="L26" s="329">
        <v>57.9</v>
      </c>
      <c r="M26" s="329">
        <v>59.6</v>
      </c>
    </row>
    <row r="27" spans="2:13" s="244" customFormat="1" ht="15">
      <c r="B27" s="6"/>
      <c r="C27" s="27" t="s">
        <v>172</v>
      </c>
      <c r="E27" s="359">
        <v>63.2</v>
      </c>
      <c r="F27" s="329">
        <v>63.6</v>
      </c>
      <c r="G27" s="329">
        <v>64.2</v>
      </c>
      <c r="H27" s="337">
        <v>63.9</v>
      </c>
      <c r="I27" s="329">
        <v>65.3</v>
      </c>
      <c r="J27" s="329">
        <v>65.4</v>
      </c>
      <c r="K27" s="329">
        <v>65.3</v>
      </c>
      <c r="L27" s="329">
        <v>66.2</v>
      </c>
      <c r="M27" s="329">
        <v>67.7</v>
      </c>
    </row>
    <row r="28" spans="2:13" s="244" customFormat="1" ht="6" customHeight="1">
      <c r="B28" s="6"/>
      <c r="C28" s="6"/>
      <c r="E28" s="359"/>
      <c r="F28" s="329"/>
      <c r="G28" s="329"/>
      <c r="H28" s="329"/>
      <c r="I28" s="329"/>
      <c r="J28" s="329"/>
      <c r="K28" s="329"/>
      <c r="L28" s="329"/>
      <c r="M28" s="329"/>
    </row>
    <row r="29" spans="2:13" s="244" customFormat="1" ht="15.75">
      <c r="B29" s="34" t="s">
        <v>310</v>
      </c>
      <c r="C29" s="34"/>
      <c r="D29" s="6"/>
      <c r="E29" s="21"/>
      <c r="F29" s="329"/>
      <c r="G29" s="329"/>
      <c r="H29" s="329"/>
      <c r="I29" s="329"/>
      <c r="J29" s="329"/>
      <c r="K29" s="329"/>
      <c r="L29" s="329"/>
      <c r="M29" s="329"/>
    </row>
    <row r="30" spans="2:13" s="244" customFormat="1" ht="15">
      <c r="B30" s="6"/>
      <c r="C30" s="27" t="s">
        <v>311</v>
      </c>
      <c r="E30" s="359">
        <v>43.9</v>
      </c>
      <c r="F30" s="329">
        <v>44.3</v>
      </c>
      <c r="G30" s="329">
        <v>44.9</v>
      </c>
      <c r="H30" s="337">
        <v>44.8</v>
      </c>
      <c r="I30" s="329">
        <v>42.5</v>
      </c>
      <c r="J30" s="329">
        <v>40.9</v>
      </c>
      <c r="K30" s="329">
        <v>41.2</v>
      </c>
      <c r="L30" s="329">
        <v>40.4</v>
      </c>
      <c r="M30" s="329">
        <v>45.3</v>
      </c>
    </row>
    <row r="31" spans="2:13" s="244" customFormat="1" ht="15">
      <c r="B31" s="6"/>
      <c r="C31" s="27" t="s">
        <v>312</v>
      </c>
      <c r="E31" s="359">
        <v>7.7</v>
      </c>
      <c r="F31" s="329">
        <v>7.9</v>
      </c>
      <c r="G31" s="329">
        <v>8.2</v>
      </c>
      <c r="H31" s="337">
        <v>8</v>
      </c>
      <c r="I31" s="329">
        <v>10.3</v>
      </c>
      <c r="J31" s="329">
        <v>11.3</v>
      </c>
      <c r="K31" s="329">
        <v>11.5</v>
      </c>
      <c r="L31" s="329">
        <v>11.8</v>
      </c>
      <c r="M31" s="329">
        <v>10.3</v>
      </c>
    </row>
    <row r="32" spans="2:13" s="244" customFormat="1" ht="15">
      <c r="B32" s="6"/>
      <c r="C32" s="27" t="s">
        <v>313</v>
      </c>
      <c r="E32" s="359">
        <v>4.4</v>
      </c>
      <c r="F32" s="329">
        <v>4.1</v>
      </c>
      <c r="G32" s="329">
        <v>3.9</v>
      </c>
      <c r="H32" s="337">
        <v>4.2</v>
      </c>
      <c r="I32" s="329">
        <v>5.5</v>
      </c>
      <c r="J32" s="329">
        <v>5.6</v>
      </c>
      <c r="K32" s="329">
        <v>5.8</v>
      </c>
      <c r="L32" s="329">
        <v>6.7</v>
      </c>
      <c r="M32" s="329">
        <v>5.3</v>
      </c>
    </row>
    <row r="33" spans="2:16" s="244" customFormat="1" ht="15">
      <c r="B33" s="6"/>
      <c r="C33" s="27" t="s">
        <v>316</v>
      </c>
      <c r="E33" s="359">
        <v>1</v>
      </c>
      <c r="F33" s="329">
        <v>0.9</v>
      </c>
      <c r="G33" s="329">
        <v>0.9</v>
      </c>
      <c r="H33" s="337">
        <v>0.9</v>
      </c>
      <c r="I33" s="329">
        <v>0.7</v>
      </c>
      <c r="J33" s="329">
        <v>0.8</v>
      </c>
      <c r="K33" s="329">
        <v>0.8</v>
      </c>
      <c r="L33" s="329">
        <v>1</v>
      </c>
      <c r="M33" s="329">
        <v>0.9</v>
      </c>
      <c r="P33" s="25"/>
    </row>
    <row r="34" spans="2:16" s="244" customFormat="1" ht="15">
      <c r="B34" s="6"/>
      <c r="C34" s="27" t="s">
        <v>343</v>
      </c>
      <c r="E34" s="359">
        <v>0.5</v>
      </c>
      <c r="F34" s="329">
        <v>0.5</v>
      </c>
      <c r="G34" s="329">
        <v>0.6</v>
      </c>
      <c r="H34" s="337">
        <v>0.4</v>
      </c>
      <c r="I34" s="329">
        <v>0.4</v>
      </c>
      <c r="J34" s="329">
        <v>0.6</v>
      </c>
      <c r="K34" s="329">
        <v>0.4</v>
      </c>
      <c r="L34" s="329">
        <v>0.5</v>
      </c>
      <c r="M34" s="329">
        <v>0.6</v>
      </c>
      <c r="P34" s="25"/>
    </row>
    <row r="35" spans="2:16" s="244" customFormat="1" ht="15">
      <c r="B35" s="6"/>
      <c r="C35" s="6" t="s">
        <v>317</v>
      </c>
      <c r="E35" s="359">
        <v>1.6</v>
      </c>
      <c r="F35" s="329">
        <v>1.8</v>
      </c>
      <c r="G35" s="329">
        <v>1.9</v>
      </c>
      <c r="H35" s="337">
        <v>2</v>
      </c>
      <c r="I35" s="329">
        <v>1.7</v>
      </c>
      <c r="J35" s="329">
        <v>1.5</v>
      </c>
      <c r="K35" s="329">
        <v>1.4</v>
      </c>
      <c r="L35" s="329">
        <v>1.4</v>
      </c>
      <c r="M35" s="329">
        <v>1.6</v>
      </c>
      <c r="P35" s="25"/>
    </row>
    <row r="36" spans="2:16" s="244" customFormat="1" ht="15">
      <c r="B36" s="6"/>
      <c r="C36" s="6" t="s">
        <v>318</v>
      </c>
      <c r="E36" s="359">
        <v>4.1</v>
      </c>
      <c r="F36" s="329">
        <v>4.1</v>
      </c>
      <c r="G36" s="329">
        <v>3.7</v>
      </c>
      <c r="H36" s="337">
        <v>3.6</v>
      </c>
      <c r="I36" s="329">
        <v>4.2</v>
      </c>
      <c r="J36" s="329">
        <v>4.7</v>
      </c>
      <c r="K36" s="329">
        <v>4.1</v>
      </c>
      <c r="L36" s="329">
        <v>4.5</v>
      </c>
      <c r="M36" s="329">
        <v>3.6</v>
      </c>
      <c r="P36" s="25"/>
    </row>
    <row r="37" spans="2:16" s="244" customFormat="1" ht="15">
      <c r="B37" s="6"/>
      <c r="C37" s="6" t="s">
        <v>319</v>
      </c>
      <c r="E37" s="359">
        <v>36.8</v>
      </c>
      <c r="F37" s="329">
        <v>36.4</v>
      </c>
      <c r="G37" s="329">
        <v>35.8</v>
      </c>
      <c r="H37" s="337">
        <v>36.1</v>
      </c>
      <c r="I37" s="329">
        <v>34.7</v>
      </c>
      <c r="J37" s="329">
        <v>34.6</v>
      </c>
      <c r="K37" s="329">
        <v>34.7</v>
      </c>
      <c r="L37" s="329">
        <v>33.8</v>
      </c>
      <c r="M37" s="329">
        <v>32.3</v>
      </c>
      <c r="P37" s="25"/>
    </row>
    <row r="38" spans="2:13" s="244" customFormat="1" ht="6" customHeight="1">
      <c r="B38" s="6"/>
      <c r="C38" s="6"/>
      <c r="D38" s="6"/>
      <c r="E38" s="21"/>
      <c r="F38" s="329"/>
      <c r="G38" s="329"/>
      <c r="H38" s="329"/>
      <c r="I38" s="329"/>
      <c r="J38" s="329"/>
      <c r="K38" s="329"/>
      <c r="L38" s="329"/>
      <c r="M38" s="329"/>
    </row>
    <row r="39" spans="2:13" s="244" customFormat="1" ht="18.75">
      <c r="B39" s="232" t="s">
        <v>445</v>
      </c>
      <c r="C39" s="232"/>
      <c r="D39" s="6"/>
      <c r="E39" s="21"/>
      <c r="F39" s="329"/>
      <c r="G39" s="329"/>
      <c r="H39" s="329"/>
      <c r="I39" s="329"/>
      <c r="J39" s="329"/>
      <c r="K39" s="329"/>
      <c r="L39" s="329"/>
      <c r="M39" s="329"/>
    </row>
    <row r="40" spans="2:13" s="244" customFormat="1" ht="15">
      <c r="B40" s="6"/>
      <c r="C40" s="6" t="s">
        <v>320</v>
      </c>
      <c r="E40" s="359">
        <v>51.8</v>
      </c>
      <c r="F40" s="329">
        <v>53.1</v>
      </c>
      <c r="G40" s="329">
        <v>54.6</v>
      </c>
      <c r="H40" s="329">
        <v>54.3</v>
      </c>
      <c r="I40" s="329">
        <v>53.6</v>
      </c>
      <c r="J40" s="329">
        <v>53.4</v>
      </c>
      <c r="K40" s="329">
        <v>52.9</v>
      </c>
      <c r="L40" s="329">
        <v>53.2</v>
      </c>
      <c r="M40" s="329">
        <v>50.6</v>
      </c>
    </row>
    <row r="41" spans="2:13" ht="15">
      <c r="B41" s="6"/>
      <c r="C41" s="6" t="s">
        <v>321</v>
      </c>
      <c r="E41" s="359">
        <v>39.7</v>
      </c>
      <c r="F41" s="329">
        <v>41.3</v>
      </c>
      <c r="G41" s="329">
        <v>42.6</v>
      </c>
      <c r="H41" s="329">
        <v>40.7</v>
      </c>
      <c r="I41" s="329">
        <v>43.6</v>
      </c>
      <c r="J41" s="329">
        <v>43.6</v>
      </c>
      <c r="K41" s="329">
        <v>45.9</v>
      </c>
      <c r="L41" s="329">
        <v>46.6</v>
      </c>
      <c r="M41" s="329">
        <v>46.7</v>
      </c>
    </row>
    <row r="42" spans="2:13" s="244" customFormat="1" ht="15">
      <c r="B42" s="6"/>
      <c r="C42" s="6" t="s">
        <v>322</v>
      </c>
      <c r="E42" s="359">
        <v>3.1</v>
      </c>
      <c r="F42" s="329">
        <v>3</v>
      </c>
      <c r="G42" s="329">
        <v>2.8</v>
      </c>
      <c r="H42" s="329">
        <v>2.6</v>
      </c>
      <c r="I42" s="329">
        <v>2.8</v>
      </c>
      <c r="J42" s="329">
        <v>2.6</v>
      </c>
      <c r="K42" s="329">
        <v>2.9</v>
      </c>
      <c r="L42" s="329">
        <v>2.9</v>
      </c>
      <c r="M42" s="329">
        <v>3</v>
      </c>
    </row>
    <row r="43" spans="2:13" ht="15">
      <c r="B43" s="6"/>
      <c r="C43" s="27" t="s">
        <v>323</v>
      </c>
      <c r="E43" s="359">
        <v>3.9</v>
      </c>
      <c r="F43" s="329">
        <v>3.4</v>
      </c>
      <c r="G43" s="329">
        <v>3.4</v>
      </c>
      <c r="H43" s="329">
        <v>2.9</v>
      </c>
      <c r="I43" s="329">
        <v>3.8</v>
      </c>
      <c r="J43" s="329">
        <v>3.6</v>
      </c>
      <c r="K43" s="329">
        <v>4</v>
      </c>
      <c r="L43" s="329">
        <v>4.2</v>
      </c>
      <c r="M43" s="329">
        <v>4.4</v>
      </c>
    </row>
    <row r="44" spans="2:13" s="244" customFormat="1" ht="6" customHeight="1">
      <c r="B44" s="6"/>
      <c r="C44" s="6"/>
      <c r="D44" s="6"/>
      <c r="E44" s="21"/>
      <c r="F44" s="329"/>
      <c r="G44" s="329"/>
      <c r="H44" s="329"/>
      <c r="I44" s="329"/>
      <c r="J44" s="329"/>
      <c r="K44" s="329"/>
      <c r="L44" s="329"/>
      <c r="M44" s="329"/>
    </row>
    <row r="45" spans="2:13" s="244" customFormat="1" ht="18.75">
      <c r="B45" s="34" t="s">
        <v>446</v>
      </c>
      <c r="C45" s="34"/>
      <c r="D45" s="6"/>
      <c r="E45" s="21"/>
      <c r="F45" s="329"/>
      <c r="G45" s="329"/>
      <c r="H45" s="329"/>
      <c r="I45" s="329"/>
      <c r="J45" s="329"/>
      <c r="K45" s="329"/>
      <c r="L45" s="329"/>
      <c r="M45" s="329"/>
    </row>
    <row r="46" spans="2:13" s="244" customFormat="1" ht="15">
      <c r="B46" s="6"/>
      <c r="C46" s="6" t="s">
        <v>324</v>
      </c>
      <c r="E46" s="359">
        <v>13.8</v>
      </c>
      <c r="F46" s="329">
        <v>13.7</v>
      </c>
      <c r="G46" s="329">
        <v>13.1</v>
      </c>
      <c r="H46" s="329">
        <v>13.4</v>
      </c>
      <c r="I46" s="329">
        <v>12.9</v>
      </c>
      <c r="J46" s="329">
        <v>12.7</v>
      </c>
      <c r="K46" s="329">
        <v>12.8</v>
      </c>
      <c r="L46" s="329">
        <v>13.9</v>
      </c>
      <c r="M46" s="329">
        <v>11.8</v>
      </c>
    </row>
    <row r="47" spans="2:13" ht="15">
      <c r="B47" s="6"/>
      <c r="C47" s="6" t="s">
        <v>325</v>
      </c>
      <c r="E47" s="359">
        <v>66.5</v>
      </c>
      <c r="F47" s="329">
        <v>67.1</v>
      </c>
      <c r="G47" s="329">
        <v>68.4</v>
      </c>
      <c r="H47" s="329">
        <v>67.8</v>
      </c>
      <c r="I47" s="329">
        <v>68.6</v>
      </c>
      <c r="J47" s="329">
        <v>67.4</v>
      </c>
      <c r="K47" s="329">
        <v>67.8</v>
      </c>
      <c r="L47" s="329">
        <v>67.1</v>
      </c>
      <c r="M47" s="329">
        <v>69</v>
      </c>
    </row>
    <row r="48" spans="2:13" s="244" customFormat="1" ht="15">
      <c r="B48" s="6"/>
      <c r="D48" s="6" t="s">
        <v>326</v>
      </c>
      <c r="E48" s="21">
        <v>54.7</v>
      </c>
      <c r="F48" s="329">
        <v>56.8</v>
      </c>
      <c r="G48" s="329">
        <v>58</v>
      </c>
      <c r="H48" s="329">
        <v>56.7</v>
      </c>
      <c r="I48" s="329">
        <v>60</v>
      </c>
      <c r="J48" s="329">
        <v>59.5</v>
      </c>
      <c r="K48" s="329">
        <v>60.2</v>
      </c>
      <c r="L48" s="329">
        <v>60.2</v>
      </c>
      <c r="M48" s="329">
        <v>62.8</v>
      </c>
    </row>
    <row r="49" spans="2:13" ht="15">
      <c r="B49" s="6"/>
      <c r="C49" s="27"/>
      <c r="D49" s="262" t="s">
        <v>327</v>
      </c>
      <c r="E49" s="21">
        <v>11.8</v>
      </c>
      <c r="F49" s="329">
        <v>10.3</v>
      </c>
      <c r="G49" s="329">
        <v>10.4</v>
      </c>
      <c r="H49" s="329">
        <v>11.1</v>
      </c>
      <c r="I49" s="329">
        <v>8.6</v>
      </c>
      <c r="J49" s="329">
        <v>7.9</v>
      </c>
      <c r="K49" s="329">
        <v>7.5</v>
      </c>
      <c r="L49" s="329">
        <v>7</v>
      </c>
      <c r="M49" s="329">
        <v>6.2</v>
      </c>
    </row>
    <row r="50" spans="2:14" ht="16.5">
      <c r="B50" s="6"/>
      <c r="C50" s="27" t="s">
        <v>328</v>
      </c>
      <c r="E50" s="21">
        <v>1.7</v>
      </c>
      <c r="F50" s="329">
        <v>1.7</v>
      </c>
      <c r="G50" s="329">
        <v>1.6</v>
      </c>
      <c r="H50" s="329">
        <v>1.4</v>
      </c>
      <c r="I50" s="329">
        <v>1.7</v>
      </c>
      <c r="J50" s="329">
        <v>1.8</v>
      </c>
      <c r="K50" s="329">
        <v>1.6</v>
      </c>
      <c r="L50" s="329">
        <v>1.9</v>
      </c>
      <c r="M50" s="329">
        <v>1.6</v>
      </c>
      <c r="N50" s="348"/>
    </row>
    <row r="51" spans="2:14" ht="16.5">
      <c r="B51" s="6"/>
      <c r="C51" s="27" t="s">
        <v>85</v>
      </c>
      <c r="E51" s="21">
        <v>12.2</v>
      </c>
      <c r="F51" s="329">
        <v>12.5</v>
      </c>
      <c r="G51" s="329">
        <v>12.3</v>
      </c>
      <c r="H51" s="329">
        <v>12.2</v>
      </c>
      <c r="I51" s="329">
        <v>11.5</v>
      </c>
      <c r="J51" s="329">
        <v>12.5</v>
      </c>
      <c r="K51" s="329">
        <v>11.9</v>
      </c>
      <c r="L51" s="329">
        <v>11.6</v>
      </c>
      <c r="M51" s="329">
        <v>12</v>
      </c>
      <c r="N51" s="348"/>
    </row>
    <row r="52" spans="2:14" ht="16.5">
      <c r="B52" s="6"/>
      <c r="C52" s="27" t="s">
        <v>86</v>
      </c>
      <c r="E52" s="21">
        <v>3</v>
      </c>
      <c r="F52" s="329">
        <v>2.2</v>
      </c>
      <c r="G52" s="329">
        <v>2.3</v>
      </c>
      <c r="H52" s="329">
        <v>3</v>
      </c>
      <c r="I52" s="329">
        <v>2.8</v>
      </c>
      <c r="J52" s="329">
        <v>3.4</v>
      </c>
      <c r="K52" s="329">
        <v>3.7</v>
      </c>
      <c r="L52" s="329">
        <v>3.5</v>
      </c>
      <c r="M52" s="329">
        <v>3.5</v>
      </c>
      <c r="N52" s="348"/>
    </row>
    <row r="53" spans="2:13" ht="15">
      <c r="B53" s="6"/>
      <c r="C53" s="27" t="s">
        <v>329</v>
      </c>
      <c r="E53" s="21">
        <v>2.9</v>
      </c>
      <c r="F53" s="329">
        <v>2.7</v>
      </c>
      <c r="G53" s="329">
        <v>2.3</v>
      </c>
      <c r="H53" s="329">
        <v>2.2</v>
      </c>
      <c r="I53" s="329">
        <v>2.5</v>
      </c>
      <c r="J53" s="329">
        <v>2.2</v>
      </c>
      <c r="K53" s="329">
        <v>2.2</v>
      </c>
      <c r="L53" s="329">
        <v>2</v>
      </c>
      <c r="M53" s="329">
        <v>2.2</v>
      </c>
    </row>
    <row r="54" spans="2:13" s="244" customFormat="1" ht="6" customHeight="1">
      <c r="B54" s="6"/>
      <c r="C54" s="6"/>
      <c r="D54" s="6"/>
      <c r="E54" s="21"/>
      <c r="F54" s="329"/>
      <c r="G54" s="329"/>
      <c r="H54" s="329"/>
      <c r="I54" s="329"/>
      <c r="J54" s="329"/>
      <c r="K54" s="329"/>
      <c r="L54" s="329"/>
      <c r="M54" s="329"/>
    </row>
    <row r="55" spans="2:13" s="244" customFormat="1" ht="15.75">
      <c r="B55" s="34" t="s">
        <v>330</v>
      </c>
      <c r="C55" s="34"/>
      <c r="D55" s="6"/>
      <c r="E55" s="21"/>
      <c r="F55" s="329"/>
      <c r="G55" s="329"/>
      <c r="H55" s="329"/>
      <c r="I55" s="329"/>
      <c r="J55" s="329"/>
      <c r="K55" s="329"/>
      <c r="L55" s="329"/>
      <c r="M55" s="329"/>
    </row>
    <row r="56" spans="2:13" s="244" customFormat="1" ht="15">
      <c r="B56" s="6"/>
      <c r="C56" s="6" t="s">
        <v>324</v>
      </c>
      <c r="D56" s="6"/>
      <c r="E56" s="21">
        <v>54.7</v>
      </c>
      <c r="F56" s="329">
        <v>53.722</v>
      </c>
      <c r="G56" s="329">
        <v>52.515</v>
      </c>
      <c r="H56" s="329">
        <v>56.244</v>
      </c>
      <c r="I56" s="329">
        <v>52.599</v>
      </c>
      <c r="J56" s="329">
        <v>51.087</v>
      </c>
      <c r="K56" s="329">
        <v>52.594</v>
      </c>
      <c r="L56" s="329">
        <v>51.258</v>
      </c>
      <c r="M56" s="329">
        <v>53.4</v>
      </c>
    </row>
    <row r="57" spans="2:13" ht="15">
      <c r="B57" s="6"/>
      <c r="C57" s="6" t="s">
        <v>325</v>
      </c>
      <c r="D57" s="6"/>
      <c r="E57" s="21">
        <v>18.3</v>
      </c>
      <c r="F57" s="329">
        <v>19.857</v>
      </c>
      <c r="G57" s="329">
        <v>20.799</v>
      </c>
      <c r="H57" s="329">
        <v>18.689</v>
      </c>
      <c r="I57" s="329">
        <v>21.616</v>
      </c>
      <c r="J57" s="329">
        <v>21.701</v>
      </c>
      <c r="K57" s="329">
        <v>20.79</v>
      </c>
      <c r="L57" s="329">
        <v>21.514</v>
      </c>
      <c r="M57" s="329">
        <v>21.8</v>
      </c>
    </row>
    <row r="58" spans="2:13" s="244" customFormat="1" ht="15">
      <c r="B58" s="6"/>
      <c r="C58" s="27" t="s">
        <v>328</v>
      </c>
      <c r="D58" s="6"/>
      <c r="E58" s="21">
        <v>0.7</v>
      </c>
      <c r="F58" s="329">
        <v>0.575</v>
      </c>
      <c r="G58" s="329">
        <v>0.572</v>
      </c>
      <c r="H58" s="329">
        <v>0.667</v>
      </c>
      <c r="I58" s="329">
        <v>1.047</v>
      </c>
      <c r="J58" s="329">
        <v>0.946</v>
      </c>
      <c r="K58" s="329">
        <v>0.606</v>
      </c>
      <c r="L58" s="329">
        <v>0.862</v>
      </c>
      <c r="M58" s="329">
        <v>0.8</v>
      </c>
    </row>
    <row r="59" spans="2:14" ht="16.5">
      <c r="B59" s="6"/>
      <c r="C59" s="27" t="s">
        <v>331</v>
      </c>
      <c r="D59" s="27"/>
      <c r="E59" s="21">
        <v>24</v>
      </c>
      <c r="F59" s="329">
        <v>23.539</v>
      </c>
      <c r="G59" s="329">
        <v>23.977</v>
      </c>
      <c r="H59" s="329">
        <v>21.995</v>
      </c>
      <c r="I59" s="329">
        <v>22.416</v>
      </c>
      <c r="J59" s="329">
        <v>23.546</v>
      </c>
      <c r="K59" s="329">
        <v>23.656</v>
      </c>
      <c r="L59" s="329">
        <v>23.765</v>
      </c>
      <c r="M59" s="329">
        <v>21.4</v>
      </c>
      <c r="N59" s="349"/>
    </row>
    <row r="60" spans="2:14" ht="16.5">
      <c r="B60" s="6"/>
      <c r="C60" s="27" t="s">
        <v>86</v>
      </c>
      <c r="D60" s="27"/>
      <c r="E60" s="21">
        <v>0.6</v>
      </c>
      <c r="F60" s="329">
        <v>0.626</v>
      </c>
      <c r="G60" s="329">
        <v>0.504</v>
      </c>
      <c r="H60" s="329">
        <v>0.341</v>
      </c>
      <c r="I60" s="329">
        <v>0.589</v>
      </c>
      <c r="J60" s="329">
        <v>0.913</v>
      </c>
      <c r="K60" s="329">
        <v>0.73</v>
      </c>
      <c r="L60" s="329">
        <v>1.241</v>
      </c>
      <c r="M60" s="329">
        <v>0.9</v>
      </c>
      <c r="N60" s="348"/>
    </row>
    <row r="61" spans="2:13" ht="15">
      <c r="B61" s="6"/>
      <c r="C61" s="27" t="s">
        <v>329</v>
      </c>
      <c r="D61" s="27"/>
      <c r="E61" s="21">
        <v>1.6</v>
      </c>
      <c r="F61" s="329">
        <v>1.682</v>
      </c>
      <c r="G61" s="329">
        <v>1.633</v>
      </c>
      <c r="H61" s="329">
        <v>2.063</v>
      </c>
      <c r="I61" s="329">
        <v>1.733</v>
      </c>
      <c r="J61" s="329">
        <v>1.807</v>
      </c>
      <c r="K61" s="329">
        <v>1.624</v>
      </c>
      <c r="L61" s="329">
        <v>1.36</v>
      </c>
      <c r="M61" s="329">
        <v>1.7</v>
      </c>
    </row>
    <row r="62" spans="2:13" s="244" customFormat="1" ht="6" customHeight="1">
      <c r="B62" s="6"/>
      <c r="C62" s="6"/>
      <c r="D62" s="6"/>
      <c r="E62" s="21"/>
      <c r="F62" s="329"/>
      <c r="G62" s="329"/>
      <c r="H62" s="329"/>
      <c r="I62" s="329"/>
      <c r="J62" s="329"/>
      <c r="K62" s="329"/>
      <c r="L62" s="329"/>
      <c r="M62" s="329"/>
    </row>
    <row r="63" spans="2:13" s="244" customFormat="1" ht="15.75">
      <c r="B63" s="34" t="s">
        <v>332</v>
      </c>
      <c r="C63" s="34"/>
      <c r="D63" s="6"/>
      <c r="E63" s="21"/>
      <c r="F63" s="329"/>
      <c r="G63" s="329"/>
      <c r="H63" s="329"/>
      <c r="I63" s="329"/>
      <c r="J63" s="329"/>
      <c r="K63" s="329"/>
      <c r="L63" s="329"/>
      <c r="M63" s="329"/>
    </row>
    <row r="64" spans="2:13" s="244" customFormat="1" ht="15">
      <c r="B64" s="6"/>
      <c r="C64" s="6" t="s">
        <v>333</v>
      </c>
      <c r="D64" s="6"/>
      <c r="E64" s="25" t="s">
        <v>17</v>
      </c>
      <c r="F64" s="25" t="s">
        <v>17</v>
      </c>
      <c r="G64" s="25" t="s">
        <v>17</v>
      </c>
      <c r="H64" s="329">
        <v>10.9</v>
      </c>
      <c r="I64" s="329">
        <v>10.3</v>
      </c>
      <c r="J64" s="329">
        <v>10.9</v>
      </c>
      <c r="K64" s="329">
        <v>11.6</v>
      </c>
      <c r="L64" s="329">
        <v>11.8</v>
      </c>
      <c r="M64" s="329">
        <v>11.6</v>
      </c>
    </row>
    <row r="65" spans="2:13" ht="15">
      <c r="B65" s="6"/>
      <c r="C65" s="6" t="s">
        <v>334</v>
      </c>
      <c r="D65" s="6"/>
      <c r="E65" s="25" t="s">
        <v>17</v>
      </c>
      <c r="F65" s="25" t="s">
        <v>17</v>
      </c>
      <c r="G65" s="25" t="s">
        <v>17</v>
      </c>
      <c r="H65" s="329">
        <v>11.8</v>
      </c>
      <c r="I65" s="329">
        <v>11.9</v>
      </c>
      <c r="J65" s="329">
        <v>11.6</v>
      </c>
      <c r="K65" s="329">
        <v>12.1</v>
      </c>
      <c r="L65" s="329">
        <v>12</v>
      </c>
      <c r="M65" s="329">
        <v>12.1</v>
      </c>
    </row>
    <row r="66" spans="2:13" s="244" customFormat="1" ht="15">
      <c r="B66" s="6"/>
      <c r="C66" s="6" t="s">
        <v>335</v>
      </c>
      <c r="D66" s="6"/>
      <c r="E66" s="25" t="s">
        <v>17</v>
      </c>
      <c r="F66" s="25" t="s">
        <v>17</v>
      </c>
      <c r="G66" s="25" t="s">
        <v>17</v>
      </c>
      <c r="H66" s="329">
        <v>7.9</v>
      </c>
      <c r="I66" s="329">
        <v>7.8</v>
      </c>
      <c r="J66" s="329">
        <v>7.7</v>
      </c>
      <c r="K66" s="329">
        <v>7.7</v>
      </c>
      <c r="L66" s="329">
        <v>8.1</v>
      </c>
      <c r="M66" s="329">
        <v>7.7</v>
      </c>
    </row>
    <row r="67" spans="2:13" ht="15">
      <c r="B67" s="6"/>
      <c r="C67" s="6" t="s">
        <v>336</v>
      </c>
      <c r="D67" s="27"/>
      <c r="E67" s="25" t="s">
        <v>17</v>
      </c>
      <c r="F67" s="25" t="s">
        <v>17</v>
      </c>
      <c r="G67" s="25" t="s">
        <v>17</v>
      </c>
      <c r="H67" s="329">
        <v>10.8</v>
      </c>
      <c r="I67" s="329">
        <v>10.6</v>
      </c>
      <c r="J67" s="329">
        <v>10.4</v>
      </c>
      <c r="K67" s="329">
        <v>11.9</v>
      </c>
      <c r="L67" s="329">
        <v>11.9</v>
      </c>
      <c r="M67" s="329">
        <v>13.8</v>
      </c>
    </row>
    <row r="68" spans="2:13" ht="15">
      <c r="B68" s="6"/>
      <c r="C68" s="6" t="s">
        <v>344</v>
      </c>
      <c r="D68" s="27"/>
      <c r="E68" s="25" t="s">
        <v>17</v>
      </c>
      <c r="F68" s="25" t="s">
        <v>17</v>
      </c>
      <c r="G68" s="25" t="s">
        <v>17</v>
      </c>
      <c r="H68" s="329">
        <v>58.6</v>
      </c>
      <c r="I68" s="329">
        <v>59.4</v>
      </c>
      <c r="J68" s="329">
        <v>59.5</v>
      </c>
      <c r="K68" s="329">
        <v>56.7</v>
      </c>
      <c r="L68" s="329">
        <v>56.2</v>
      </c>
      <c r="M68" s="329">
        <v>54.8</v>
      </c>
    </row>
    <row r="69" spans="2:13" s="244" customFormat="1" ht="6" customHeight="1">
      <c r="B69" s="6"/>
      <c r="C69" s="6"/>
      <c r="D69" s="6"/>
      <c r="E69" s="21"/>
      <c r="F69" s="25"/>
      <c r="G69" s="25"/>
      <c r="H69" s="329"/>
      <c r="I69" s="329"/>
      <c r="J69" s="329"/>
      <c r="K69" s="329"/>
      <c r="L69" s="329"/>
      <c r="M69" s="329"/>
    </row>
    <row r="70" spans="2:13" s="244" customFormat="1" ht="15.75">
      <c r="B70" s="34" t="s">
        <v>337</v>
      </c>
      <c r="C70" s="34"/>
      <c r="D70" s="6"/>
      <c r="E70" s="21"/>
      <c r="F70" s="25"/>
      <c r="G70" s="25"/>
      <c r="H70" s="329"/>
      <c r="I70" s="329"/>
      <c r="J70" s="329"/>
      <c r="K70" s="329"/>
      <c r="L70" s="329"/>
      <c r="M70" s="329"/>
    </row>
    <row r="71" spans="2:14" s="244" customFormat="1" ht="15" customHeight="1">
      <c r="B71" s="6"/>
      <c r="C71" s="6" t="s">
        <v>333</v>
      </c>
      <c r="D71" s="6"/>
      <c r="E71" s="25" t="s">
        <v>17</v>
      </c>
      <c r="F71" s="25" t="s">
        <v>17</v>
      </c>
      <c r="G71" s="25" t="s">
        <v>17</v>
      </c>
      <c r="H71" s="329">
        <v>1.5</v>
      </c>
      <c r="I71" s="329">
        <v>1.5</v>
      </c>
      <c r="J71" s="329">
        <v>1.6</v>
      </c>
      <c r="K71" s="329">
        <v>1.8</v>
      </c>
      <c r="L71" s="329">
        <v>1.9</v>
      </c>
      <c r="M71" s="329">
        <v>1.7</v>
      </c>
      <c r="N71" s="348"/>
    </row>
    <row r="72" spans="2:14" ht="15" customHeight="1">
      <c r="B72" s="6"/>
      <c r="C72" s="6" t="s">
        <v>334</v>
      </c>
      <c r="D72" s="6"/>
      <c r="E72" s="25" t="s">
        <v>17</v>
      </c>
      <c r="F72" s="25" t="s">
        <v>17</v>
      </c>
      <c r="G72" s="25" t="s">
        <v>17</v>
      </c>
      <c r="H72" s="329">
        <v>1</v>
      </c>
      <c r="I72" s="329">
        <v>1.3</v>
      </c>
      <c r="J72" s="329">
        <v>1.5</v>
      </c>
      <c r="K72" s="329">
        <v>1.5</v>
      </c>
      <c r="L72" s="329">
        <v>1.5</v>
      </c>
      <c r="M72" s="329">
        <v>1.7</v>
      </c>
      <c r="N72" s="348"/>
    </row>
    <row r="73" spans="2:14" s="244" customFormat="1" ht="16.5">
      <c r="B73" s="6"/>
      <c r="C73" s="6" t="s">
        <v>335</v>
      </c>
      <c r="D73" s="6"/>
      <c r="E73" s="25" t="s">
        <v>17</v>
      </c>
      <c r="F73" s="25" t="s">
        <v>17</v>
      </c>
      <c r="G73" s="25" t="s">
        <v>17</v>
      </c>
      <c r="H73" s="329">
        <v>1.9</v>
      </c>
      <c r="I73" s="329">
        <v>2.4</v>
      </c>
      <c r="J73" s="329">
        <v>2.5</v>
      </c>
      <c r="K73" s="329">
        <v>2.5</v>
      </c>
      <c r="L73" s="329">
        <v>2.7</v>
      </c>
      <c r="M73" s="329">
        <v>3.1</v>
      </c>
      <c r="N73" s="348"/>
    </row>
    <row r="74" spans="2:14" ht="16.5">
      <c r="B74" s="6"/>
      <c r="C74" s="6" t="s">
        <v>336</v>
      </c>
      <c r="D74" s="27"/>
      <c r="E74" s="25" t="s">
        <v>17</v>
      </c>
      <c r="F74" s="25" t="s">
        <v>17</v>
      </c>
      <c r="G74" s="25" t="s">
        <v>17</v>
      </c>
      <c r="H74" s="329">
        <v>10.1</v>
      </c>
      <c r="I74" s="329">
        <v>11</v>
      </c>
      <c r="J74" s="329">
        <v>12</v>
      </c>
      <c r="K74" s="329">
        <v>13.7</v>
      </c>
      <c r="L74" s="329">
        <v>13.3</v>
      </c>
      <c r="M74" s="329">
        <v>15.7</v>
      </c>
      <c r="N74" s="348"/>
    </row>
    <row r="75" spans="2:14" ht="16.5">
      <c r="B75" s="6"/>
      <c r="C75" s="6" t="s">
        <v>344</v>
      </c>
      <c r="D75" s="27"/>
      <c r="E75" s="25" t="s">
        <v>17</v>
      </c>
      <c r="F75" s="25" t="s">
        <v>17</v>
      </c>
      <c r="G75" s="25" t="s">
        <v>17</v>
      </c>
      <c r="H75" s="329">
        <v>85.5</v>
      </c>
      <c r="I75" s="329">
        <v>83.8</v>
      </c>
      <c r="J75" s="329">
        <v>82.4</v>
      </c>
      <c r="K75" s="329">
        <v>80.5</v>
      </c>
      <c r="L75" s="329">
        <v>80.7</v>
      </c>
      <c r="M75" s="329">
        <v>77.8</v>
      </c>
      <c r="N75" s="348"/>
    </row>
    <row r="76" spans="1:13" ht="5.25" customHeight="1" thickBot="1">
      <c r="A76" s="264"/>
      <c r="B76" s="264"/>
      <c r="C76" s="264"/>
      <c r="D76" s="264"/>
      <c r="E76" s="363"/>
      <c r="F76" s="264"/>
      <c r="G76" s="264"/>
      <c r="H76" s="264"/>
      <c r="I76" s="264"/>
      <c r="J76" s="264"/>
      <c r="K76" s="264"/>
      <c r="L76" s="264"/>
      <c r="M76" s="264"/>
    </row>
    <row r="77" ht="6" customHeight="1"/>
    <row r="78" ht="11.25" customHeight="1">
      <c r="A78" s="172" t="s">
        <v>442</v>
      </c>
    </row>
    <row r="79" spans="1:16" ht="12.75" customHeight="1">
      <c r="A79" s="326" t="s">
        <v>443</v>
      </c>
      <c r="B79" s="6"/>
      <c r="C79" s="6"/>
      <c r="D79" s="6"/>
      <c r="E79" s="21"/>
      <c r="F79" s="6"/>
      <c r="G79" s="6"/>
      <c r="H79" s="6"/>
      <c r="I79" s="6"/>
      <c r="J79" s="6"/>
      <c r="K79" s="6"/>
      <c r="L79" s="6"/>
      <c r="M79" s="6"/>
      <c r="N79" s="6"/>
      <c r="O79" s="6"/>
      <c r="P79" s="6"/>
    </row>
    <row r="80" spans="1:16" ht="12.75" customHeight="1">
      <c r="A80" s="9" t="s">
        <v>444</v>
      </c>
      <c r="B80" s="6"/>
      <c r="C80" s="6"/>
      <c r="D80" s="6"/>
      <c r="E80" s="21"/>
      <c r="F80" s="6"/>
      <c r="G80" s="6"/>
      <c r="H80" s="6"/>
      <c r="I80" s="6"/>
      <c r="J80" s="6"/>
      <c r="K80" s="6"/>
      <c r="L80" s="6"/>
      <c r="M80" s="6"/>
      <c r="N80" s="6"/>
      <c r="O80" s="6"/>
      <c r="P80" s="6"/>
    </row>
    <row r="81" spans="1:16" ht="12.75" customHeight="1">
      <c r="A81" s="9"/>
      <c r="B81" s="6"/>
      <c r="C81" s="6"/>
      <c r="D81" s="6"/>
      <c r="E81" s="21"/>
      <c r="F81" s="6"/>
      <c r="G81" s="6"/>
      <c r="H81" s="6"/>
      <c r="I81" s="6"/>
      <c r="J81" s="6"/>
      <c r="K81" s="6"/>
      <c r="L81" s="6"/>
      <c r="M81" s="6"/>
      <c r="N81" s="6"/>
      <c r="O81" s="6"/>
      <c r="P81" s="6"/>
    </row>
    <row r="82" spans="1:20" ht="12.75" customHeight="1">
      <c r="A82" s="45"/>
      <c r="B82" s="324"/>
      <c r="C82" s="324"/>
      <c r="D82" s="324"/>
      <c r="E82" s="364"/>
      <c r="F82" s="324"/>
      <c r="G82" s="324"/>
      <c r="H82" s="324"/>
      <c r="I82" s="324"/>
      <c r="J82" s="324"/>
      <c r="K82" s="324"/>
      <c r="L82" s="324"/>
      <c r="M82" s="324"/>
      <c r="N82" s="324"/>
      <c r="O82" s="324"/>
      <c r="P82" s="324"/>
      <c r="Q82" s="324"/>
      <c r="R82" s="145"/>
      <c r="S82" s="324"/>
      <c r="T82" s="145"/>
    </row>
    <row r="83" spans="1:20" ht="12.75" customHeight="1">
      <c r="A83" s="45"/>
      <c r="B83" s="324"/>
      <c r="C83" s="324"/>
      <c r="D83" s="324"/>
      <c r="E83" s="364"/>
      <c r="F83" s="324"/>
      <c r="G83" s="324"/>
      <c r="H83" s="324"/>
      <c r="I83" s="324"/>
      <c r="J83" s="324"/>
      <c r="K83" s="324"/>
      <c r="L83" s="324"/>
      <c r="M83" s="324"/>
      <c r="N83" s="324"/>
      <c r="O83" s="324"/>
      <c r="P83" s="324"/>
      <c r="Q83" s="324"/>
      <c r="R83" s="145"/>
      <c r="S83" s="324"/>
      <c r="T83" s="145"/>
    </row>
    <row r="84" spans="1:3" ht="15">
      <c r="A84" s="325"/>
      <c r="B84" s="265"/>
      <c r="C84" s="265"/>
    </row>
    <row r="85" spans="2:5" ht="15">
      <c r="B85" s="265"/>
      <c r="C85" s="265"/>
      <c r="D85" s="308"/>
      <c r="E85" s="365"/>
    </row>
    <row r="86" spans="2:5" ht="15">
      <c r="B86" s="265"/>
      <c r="C86" s="265"/>
      <c r="D86" s="308"/>
      <c r="E86" s="365"/>
    </row>
    <row r="87" ht="102" customHeight="1"/>
  </sheetData>
  <printOptions/>
  <pageMargins left="0.7480314960629921" right="0.7480314960629921" top="0.5905511811023623" bottom="0.5905511811023623" header="0.5118110236220472" footer="0.5118110236220472"/>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2:Q82"/>
  <sheetViews>
    <sheetView zoomScale="70" zoomScaleNormal="70" workbookViewId="0" topLeftCell="A1">
      <selection activeCell="A1" sqref="A1"/>
    </sheetView>
  </sheetViews>
  <sheetFormatPr defaultColWidth="8.88671875" defaultRowHeight="15"/>
  <cols>
    <col min="1" max="1" width="1.4375" style="244" customWidth="1"/>
    <col min="2" max="2" width="2.5546875" style="244" customWidth="1"/>
    <col min="3" max="3" width="15.88671875" style="244" customWidth="1"/>
    <col min="4" max="14" width="8.3359375" style="244" customWidth="1"/>
    <col min="15" max="15" width="1.88671875" style="244" customWidth="1"/>
    <col min="16" max="16" width="12.6640625" style="244" customWidth="1"/>
    <col min="17" max="16384" width="8.88671875" style="244" customWidth="1"/>
  </cols>
  <sheetData>
    <row r="1" ht="6" customHeight="1"/>
    <row r="2" ht="20.25">
      <c r="B2" s="230" t="s">
        <v>354</v>
      </c>
    </row>
    <row r="3" spans="2:3" ht="6" customHeight="1" thickBot="1">
      <c r="B3" s="26"/>
      <c r="C3" s="26"/>
    </row>
    <row r="4" spans="2:14" ht="16.5" thickBot="1">
      <c r="B4" s="33"/>
      <c r="C4" s="33"/>
      <c r="D4" s="33">
        <v>1997</v>
      </c>
      <c r="E4" s="33">
        <v>1998</v>
      </c>
      <c r="F4" s="33">
        <v>1999</v>
      </c>
      <c r="G4" s="33">
        <v>2000</v>
      </c>
      <c r="H4" s="33">
        <v>2001</v>
      </c>
      <c r="I4" s="33">
        <v>2002</v>
      </c>
      <c r="J4" s="33">
        <v>2003</v>
      </c>
      <c r="K4" s="33">
        <v>2004</v>
      </c>
      <c r="L4" s="33">
        <v>2005</v>
      </c>
      <c r="M4" s="33">
        <v>2006</v>
      </c>
      <c r="N4" s="33">
        <v>2007</v>
      </c>
    </row>
    <row r="5" ht="6" customHeight="1"/>
    <row r="6" spans="2:14" ht="15.75">
      <c r="B6" s="207" t="s">
        <v>355</v>
      </c>
      <c r="C6" s="6"/>
      <c r="K6" s="231"/>
      <c r="M6" s="231"/>
      <c r="N6" s="231" t="s">
        <v>19</v>
      </c>
    </row>
    <row r="7" spans="2:3" ht="6" customHeight="1">
      <c r="B7" s="6"/>
      <c r="C7" s="6"/>
    </row>
    <row r="8" spans="2:10" ht="15.75">
      <c r="B8" s="232" t="s">
        <v>356</v>
      </c>
      <c r="C8" s="34"/>
      <c r="D8" s="336"/>
      <c r="E8" s="336"/>
      <c r="F8" s="336"/>
      <c r="G8" s="336"/>
      <c r="H8" s="336"/>
      <c r="I8" s="336"/>
      <c r="J8" s="336"/>
    </row>
    <row r="9" spans="2:14" ht="15">
      <c r="B9" s="6"/>
      <c r="C9" s="27" t="s">
        <v>357</v>
      </c>
      <c r="D9" s="341">
        <f>cross!F11</f>
        <v>4.746</v>
      </c>
      <c r="E9" s="341">
        <f>cross!G11</f>
        <v>5.1899999999999995</v>
      </c>
      <c r="F9" s="341">
        <f>cross!H11</f>
        <v>5.476</v>
      </c>
      <c r="G9" s="341">
        <f>cross!I11</f>
        <v>4.969</v>
      </c>
      <c r="H9" s="341">
        <f>cross!J11</f>
        <v>5.273</v>
      </c>
      <c r="I9" s="341">
        <f>cross!K11</f>
        <v>4.854</v>
      </c>
      <c r="J9" s="341">
        <f>cross!L11</f>
        <v>5.007</v>
      </c>
      <c r="K9" s="341">
        <f>cross!M11</f>
        <v>4.880287000000001</v>
      </c>
      <c r="L9" s="341">
        <f>cross!N11</f>
        <v>5.2</v>
      </c>
      <c r="M9" s="341" t="str">
        <f>cross!O11</f>
        <v>..</v>
      </c>
      <c r="N9" s="341" t="str">
        <f>cross!P11</f>
        <v>..</v>
      </c>
    </row>
    <row r="10" spans="2:14" ht="18">
      <c r="B10" s="6"/>
      <c r="C10" s="27" t="s">
        <v>358</v>
      </c>
      <c r="D10" s="341">
        <f>cross!F14/1000</f>
        <v>8.215</v>
      </c>
      <c r="E10" s="341">
        <f>cross!G14/1000</f>
        <v>8.691</v>
      </c>
      <c r="F10" s="341">
        <f>cross!H14/1000</f>
        <v>9.079</v>
      </c>
      <c r="G10" s="341">
        <f>cross!I14/1000</f>
        <v>9.508</v>
      </c>
      <c r="H10" s="341">
        <f>cross!J14/1000</f>
        <v>10.213</v>
      </c>
      <c r="I10" s="341">
        <f>cross!K14/1000</f>
        <v>11.513</v>
      </c>
      <c r="J10" s="341">
        <f>cross!L14/1000</f>
        <v>12.384663</v>
      </c>
      <c r="K10" s="341">
        <f>cross!M14/1000</f>
        <v>12.876353</v>
      </c>
      <c r="L10" s="341">
        <f>cross!N14/1000</f>
        <v>13.161129</v>
      </c>
      <c r="M10" s="341">
        <f>cross!O14/1000</f>
        <v>12.961694999999999</v>
      </c>
      <c r="N10" s="341">
        <f>cross!P14/1000</f>
        <v>12.873273</v>
      </c>
    </row>
    <row r="11" spans="2:14" ht="18">
      <c r="B11" s="6"/>
      <c r="C11" s="27" t="s">
        <v>359</v>
      </c>
      <c r="D11" s="341">
        <f>cross!F26/1000</f>
        <v>2.69</v>
      </c>
      <c r="E11" s="341">
        <f>cross!G26/1000</f>
        <v>2.576</v>
      </c>
      <c r="F11" s="341">
        <f>cross!H26/1000</f>
        <v>2.618</v>
      </c>
      <c r="G11" s="341">
        <f>cross!I26/1000</f>
        <v>2.47</v>
      </c>
      <c r="H11" s="341">
        <f>cross!J26/1000</f>
        <v>2.326</v>
      </c>
      <c r="I11" s="341">
        <f>cross!K26/1000</f>
        <v>2.284</v>
      </c>
      <c r="J11" s="341">
        <f>cross!L26/1000</f>
        <v>2.43</v>
      </c>
      <c r="K11" s="341">
        <f>cross!M26/1000</f>
        <v>2.337</v>
      </c>
      <c r="L11" s="341">
        <f>cross!N26/1000</f>
        <v>2.051</v>
      </c>
      <c r="M11" s="341">
        <f>cross!O26/1000</f>
        <v>2.015</v>
      </c>
      <c r="N11" s="341">
        <f>cross!P26/1000</f>
        <v>2.094</v>
      </c>
    </row>
    <row r="12" spans="2:14" ht="15">
      <c r="B12" s="6"/>
      <c r="C12" s="27" t="s">
        <v>360</v>
      </c>
      <c r="D12" s="372">
        <f aca="true" t="shared" si="0" ref="D12:M12">IF(ISERR(D9+D10+D11),"..",IF((D9+D10+D11)=0,"-",(D9+D10+D11)))</f>
        <v>15.651</v>
      </c>
      <c r="E12" s="372">
        <f t="shared" si="0"/>
        <v>16.457</v>
      </c>
      <c r="F12" s="372">
        <f t="shared" si="0"/>
        <v>17.173</v>
      </c>
      <c r="G12" s="372">
        <f t="shared" si="0"/>
        <v>16.947</v>
      </c>
      <c r="H12" s="372">
        <f t="shared" si="0"/>
        <v>17.811999999999998</v>
      </c>
      <c r="I12" s="372">
        <f t="shared" si="0"/>
        <v>18.651</v>
      </c>
      <c r="J12" s="372">
        <f t="shared" si="0"/>
        <v>19.821663</v>
      </c>
      <c r="K12" s="372">
        <f t="shared" si="0"/>
        <v>20.09364</v>
      </c>
      <c r="L12" s="372">
        <f t="shared" si="0"/>
        <v>20.412129</v>
      </c>
      <c r="M12" s="372" t="str">
        <f t="shared" si="0"/>
        <v>..</v>
      </c>
      <c r="N12" s="372" t="str">
        <f>IF(ISERR(N9+N10+N11),"..",IF((N9+N10+N11)=0,"-",(N9+N10+N11)))</f>
        <v>..</v>
      </c>
    </row>
    <row r="13" spans="2:3" ht="6" customHeight="1">
      <c r="B13" s="6"/>
      <c r="C13" s="6"/>
    </row>
    <row r="14" spans="2:3" ht="15.75">
      <c r="B14" s="34" t="s">
        <v>361</v>
      </c>
      <c r="C14" s="6"/>
    </row>
    <row r="15" spans="2:14" ht="18">
      <c r="B15" s="6"/>
      <c r="C15" s="27" t="s">
        <v>362</v>
      </c>
      <c r="D15" s="341">
        <f>cross!F21/1000</f>
        <v>4.464</v>
      </c>
      <c r="E15" s="341">
        <f>cross!G21/1000</f>
        <v>4.869</v>
      </c>
      <c r="F15" s="341">
        <f>cross!H21/1000</f>
        <v>5.427</v>
      </c>
      <c r="G15" s="341">
        <f>cross!I21/1000</f>
        <v>5.761</v>
      </c>
      <c r="H15" s="341">
        <f>cross!J21/1000</f>
        <v>6.238</v>
      </c>
      <c r="I15" s="341">
        <f>cross!K21/1000</f>
        <v>6.625</v>
      </c>
      <c r="J15" s="341">
        <f>cross!L21/1000</f>
        <v>7.134624999999999</v>
      </c>
      <c r="K15" s="341">
        <f>cross!M21/1000</f>
        <v>8.124008</v>
      </c>
      <c r="L15" s="341">
        <f>cross!N21/1000</f>
        <v>8.974295</v>
      </c>
      <c r="M15" s="341">
        <f>cross!O21/1000</f>
        <v>9.670784</v>
      </c>
      <c r="N15" s="341">
        <f>cross!P21/1000</f>
        <v>10.354807</v>
      </c>
    </row>
    <row r="16" spans="2:14" ht="18">
      <c r="B16" s="6"/>
      <c r="C16" s="27" t="s">
        <v>363</v>
      </c>
      <c r="D16" s="341">
        <f>cross!F28/1000</f>
        <v>0</v>
      </c>
      <c r="E16" s="341">
        <f>cross!G28/1000</f>
        <v>0.007</v>
      </c>
      <c r="F16" s="341">
        <f>cross!H28/1000</f>
        <v>0.006</v>
      </c>
      <c r="G16" s="341">
        <f>cross!I28/1000</f>
        <v>0.006</v>
      </c>
      <c r="H16" s="341">
        <f>cross!J28/1000</f>
        <v>0.006</v>
      </c>
      <c r="I16" s="341">
        <f>cross!K28/1000</f>
        <v>0.112</v>
      </c>
      <c r="J16" s="341">
        <f>cross!L28/1000</f>
        <v>0.208</v>
      </c>
      <c r="K16" s="341">
        <f>cross!M28/1000</f>
        <v>0.207</v>
      </c>
      <c r="L16" s="341">
        <f>cross!N28/1000</f>
        <v>0.195</v>
      </c>
      <c r="M16" s="341">
        <f>cross!O28/1000</f>
        <v>0.121</v>
      </c>
      <c r="N16" s="341">
        <f>cross!P28/1000</f>
        <v>0.111</v>
      </c>
    </row>
    <row r="17" spans="2:14" ht="15">
      <c r="B17" s="6"/>
      <c r="C17" s="27" t="s">
        <v>360</v>
      </c>
      <c r="D17" s="372">
        <f aca="true" t="shared" si="1" ref="D17:N17">IF(ISERR(D14+D15+D16),"..",IF((D14+D15+D16)=0,"-",(D14+D15+D16)))</f>
        <v>4.464</v>
      </c>
      <c r="E17" s="372">
        <f t="shared" si="1"/>
        <v>4.8759999999999994</v>
      </c>
      <c r="F17" s="372">
        <f t="shared" si="1"/>
        <v>5.433</v>
      </c>
      <c r="G17" s="372">
        <f t="shared" si="1"/>
        <v>5.767</v>
      </c>
      <c r="H17" s="372">
        <f t="shared" si="1"/>
        <v>6.244000000000001</v>
      </c>
      <c r="I17" s="372">
        <f t="shared" si="1"/>
        <v>6.737</v>
      </c>
      <c r="J17" s="372">
        <f t="shared" si="1"/>
        <v>7.342624999999999</v>
      </c>
      <c r="K17" s="372">
        <f t="shared" si="1"/>
        <v>8.331008</v>
      </c>
      <c r="L17" s="372">
        <f t="shared" si="1"/>
        <v>9.169295</v>
      </c>
      <c r="M17" s="372">
        <f t="shared" si="1"/>
        <v>9.791784</v>
      </c>
      <c r="N17" s="372">
        <f t="shared" si="1"/>
        <v>10.465807</v>
      </c>
    </row>
    <row r="18" spans="2:3" ht="6" customHeight="1">
      <c r="B18" s="6"/>
      <c r="C18" s="6"/>
    </row>
    <row r="19" spans="2:3" ht="15.75">
      <c r="B19" s="34" t="s">
        <v>364</v>
      </c>
      <c r="C19" s="6"/>
    </row>
    <row r="20" spans="2:14" ht="15">
      <c r="B20" s="6"/>
      <c r="C20" s="27" t="s">
        <v>86</v>
      </c>
      <c r="D20" s="341">
        <f aca="true" t="shared" si="2" ref="D20:N20">D9</f>
        <v>4.746</v>
      </c>
      <c r="E20" s="341">
        <f t="shared" si="2"/>
        <v>5.1899999999999995</v>
      </c>
      <c r="F20" s="341">
        <f t="shared" si="2"/>
        <v>5.476</v>
      </c>
      <c r="G20" s="341">
        <f t="shared" si="2"/>
        <v>4.969</v>
      </c>
      <c r="H20" s="341">
        <f t="shared" si="2"/>
        <v>5.273</v>
      </c>
      <c r="I20" s="341">
        <f t="shared" si="2"/>
        <v>4.854</v>
      </c>
      <c r="J20" s="341">
        <f t="shared" si="2"/>
        <v>5.007</v>
      </c>
      <c r="K20" s="341">
        <f t="shared" si="2"/>
        <v>4.880287000000001</v>
      </c>
      <c r="L20" s="341">
        <f t="shared" si="2"/>
        <v>5.2</v>
      </c>
      <c r="M20" s="341" t="str">
        <f t="shared" si="2"/>
        <v>..</v>
      </c>
      <c r="N20" s="341" t="str">
        <f t="shared" si="2"/>
        <v>..</v>
      </c>
    </row>
    <row r="21" spans="2:14" ht="15">
      <c r="B21" s="6"/>
      <c r="C21" s="27" t="s">
        <v>87</v>
      </c>
      <c r="D21" s="341">
        <f aca="true" t="shared" si="3" ref="D21:M21">D10+D15</f>
        <v>12.679</v>
      </c>
      <c r="E21" s="341">
        <f t="shared" si="3"/>
        <v>13.56</v>
      </c>
      <c r="F21" s="341">
        <f t="shared" si="3"/>
        <v>14.506</v>
      </c>
      <c r="G21" s="341">
        <f t="shared" si="3"/>
        <v>15.268999999999998</v>
      </c>
      <c r="H21" s="341">
        <f t="shared" si="3"/>
        <v>16.451</v>
      </c>
      <c r="I21" s="341">
        <f t="shared" si="3"/>
        <v>18.137999999999998</v>
      </c>
      <c r="J21" s="341">
        <f t="shared" si="3"/>
        <v>19.519288</v>
      </c>
      <c r="K21" s="341">
        <f t="shared" si="3"/>
        <v>21.000360999999998</v>
      </c>
      <c r="L21" s="341">
        <f t="shared" si="3"/>
        <v>22.135424</v>
      </c>
      <c r="M21" s="341">
        <f t="shared" si="3"/>
        <v>22.632478999999996</v>
      </c>
      <c r="N21" s="372">
        <f>IF(ISERR(N10+N15),"..",IF((N10+N15)=0,"-",(N10+N15)))</f>
        <v>23.22808</v>
      </c>
    </row>
    <row r="22" spans="2:14" ht="15">
      <c r="B22" s="6"/>
      <c r="C22" s="27" t="s">
        <v>88</v>
      </c>
      <c r="D22" s="341">
        <f aca="true" t="shared" si="4" ref="D22:M22">D11+D16</f>
        <v>2.69</v>
      </c>
      <c r="E22" s="341">
        <f t="shared" si="4"/>
        <v>2.583</v>
      </c>
      <c r="F22" s="341">
        <f t="shared" si="4"/>
        <v>2.6239999999999997</v>
      </c>
      <c r="G22" s="341">
        <f t="shared" si="4"/>
        <v>2.476</v>
      </c>
      <c r="H22" s="341">
        <f t="shared" si="4"/>
        <v>2.332</v>
      </c>
      <c r="I22" s="341">
        <f t="shared" si="4"/>
        <v>2.396</v>
      </c>
      <c r="J22" s="341">
        <f t="shared" si="4"/>
        <v>2.6380000000000003</v>
      </c>
      <c r="K22" s="341">
        <f t="shared" si="4"/>
        <v>2.544</v>
      </c>
      <c r="L22" s="341">
        <f t="shared" si="4"/>
        <v>2.246</v>
      </c>
      <c r="M22" s="341">
        <f t="shared" si="4"/>
        <v>2.136</v>
      </c>
      <c r="N22" s="372">
        <f>IF(ISERR(N11+N16),"..",IF((N11+N16)=0,"-",(N11+N16)))</f>
        <v>2.205</v>
      </c>
    </row>
    <row r="23" spans="2:17" ht="15">
      <c r="B23" s="6"/>
      <c r="C23" s="27" t="s">
        <v>360</v>
      </c>
      <c r="D23" s="372">
        <f aca="true" t="shared" si="5" ref="D23:N23">IF(ISERR(D20+D21+D22),"..",IF((D20+D21+D22)=0,"-",(D20+D21+D22)))</f>
        <v>20.115000000000002</v>
      </c>
      <c r="E23" s="372">
        <f t="shared" si="5"/>
        <v>21.333</v>
      </c>
      <c r="F23" s="372">
        <f t="shared" si="5"/>
        <v>22.605999999999998</v>
      </c>
      <c r="G23" s="372">
        <f t="shared" si="5"/>
        <v>22.714</v>
      </c>
      <c r="H23" s="372">
        <f t="shared" si="5"/>
        <v>24.056</v>
      </c>
      <c r="I23" s="372">
        <f t="shared" si="5"/>
        <v>25.387999999999998</v>
      </c>
      <c r="J23" s="372">
        <f t="shared" si="5"/>
        <v>27.164288000000003</v>
      </c>
      <c r="K23" s="372">
        <f t="shared" si="5"/>
        <v>28.424648</v>
      </c>
      <c r="L23" s="372">
        <f t="shared" si="5"/>
        <v>29.581424</v>
      </c>
      <c r="M23" s="372" t="str">
        <f t="shared" si="5"/>
        <v>..</v>
      </c>
      <c r="N23" s="372" t="str">
        <f t="shared" si="5"/>
        <v>..</v>
      </c>
      <c r="Q23" s="25"/>
    </row>
    <row r="24" spans="2:17" ht="15">
      <c r="B24" s="6"/>
      <c r="C24" s="6"/>
      <c r="Q24" s="25"/>
    </row>
    <row r="25" spans="2:14" ht="15.75">
      <c r="B25" s="207" t="s">
        <v>365</v>
      </c>
      <c r="C25" s="6"/>
      <c r="J25" s="231"/>
      <c r="K25" s="231"/>
      <c r="M25" s="231"/>
      <c r="N25" s="231" t="s">
        <v>121</v>
      </c>
    </row>
    <row r="26" spans="2:3" ht="6" customHeight="1">
      <c r="B26" s="6"/>
      <c r="C26" s="6"/>
    </row>
    <row r="27" spans="2:3" ht="15.75">
      <c r="B27" s="232" t="s">
        <v>366</v>
      </c>
      <c r="C27" s="6"/>
    </row>
    <row r="28" spans="2:14" ht="18">
      <c r="B28" s="6"/>
      <c r="C28" s="6" t="s">
        <v>367</v>
      </c>
      <c r="D28" s="342">
        <f>cross!F36</f>
        <v>16.25</v>
      </c>
      <c r="E28" s="342">
        <f>cross!G36</f>
        <v>15.7</v>
      </c>
      <c r="F28" s="342">
        <f>cross!H36</f>
        <v>15.7</v>
      </c>
      <c r="G28" s="342">
        <f>cross!I36</f>
        <v>15.5</v>
      </c>
      <c r="H28" s="342">
        <f>cross!J36</f>
        <v>15.4</v>
      </c>
      <c r="I28" s="342">
        <f>cross!K36</f>
        <v>15.2</v>
      </c>
      <c r="J28" s="343">
        <f>cross!L36</f>
        <v>14.8</v>
      </c>
      <c r="K28" s="342">
        <f>cross!M36</f>
        <v>14.3</v>
      </c>
      <c r="L28" s="342">
        <f>cross!N36</f>
        <v>12.5</v>
      </c>
      <c r="M28" s="342">
        <f>cross!O36</f>
        <v>14.4</v>
      </c>
      <c r="N28" s="342" t="str">
        <f>cross!P36</f>
        <v>..</v>
      </c>
    </row>
    <row r="29" spans="2:14" ht="15">
      <c r="B29" s="6"/>
      <c r="C29" s="6" t="s">
        <v>86</v>
      </c>
      <c r="D29" s="342">
        <f>cross!F51</f>
        <v>2.999005</v>
      </c>
      <c r="E29" s="342">
        <f>cross!G51</f>
        <v>4.21</v>
      </c>
      <c r="F29" s="342">
        <f>cross!H51</f>
        <v>4.45</v>
      </c>
      <c r="G29" s="342">
        <f>cross!I51</f>
        <v>3.09</v>
      </c>
      <c r="H29" s="342">
        <f>cross!J51</f>
        <v>4.904879</v>
      </c>
      <c r="I29" s="342">
        <f>cross!K51</f>
        <v>4.362222</v>
      </c>
      <c r="J29" s="342">
        <f>cross!L51</f>
        <v>4.133661</v>
      </c>
      <c r="K29" s="342">
        <f>cross!M51</f>
        <v>6.38</v>
      </c>
      <c r="L29" s="342">
        <f>cross!N51</f>
        <v>8.97</v>
      </c>
      <c r="M29" s="342">
        <f>cross!O51</f>
        <v>7.13</v>
      </c>
      <c r="N29" s="342" t="str">
        <f>cross!P51</f>
        <v>..</v>
      </c>
    </row>
    <row r="30" spans="2:14" ht="15">
      <c r="B30" s="6"/>
      <c r="C30" s="6" t="s">
        <v>368</v>
      </c>
      <c r="D30" s="342">
        <f>cross!F73</f>
        <v>32.35</v>
      </c>
      <c r="E30" s="342">
        <f>cross!G73</f>
        <v>37.36</v>
      </c>
      <c r="F30" s="342">
        <f>cross!H73</f>
        <v>33.01</v>
      </c>
      <c r="G30" s="342">
        <f>cross!I73</f>
        <v>21.65</v>
      </c>
      <c r="H30" s="342">
        <f>cross!J73</f>
        <v>19.550000000000004</v>
      </c>
      <c r="I30" s="342">
        <f>cross!K73</f>
        <v>17.549999999999997</v>
      </c>
      <c r="J30" s="342">
        <f>cross!L73</f>
        <v>17.55</v>
      </c>
      <c r="K30" s="342">
        <f>cross!M73</f>
        <v>18.69</v>
      </c>
      <c r="L30" s="342">
        <f>cross!N73</f>
        <v>22.49</v>
      </c>
      <c r="M30" s="342">
        <f>cross!O73</f>
        <v>17.93</v>
      </c>
      <c r="N30" s="342" t="str">
        <f>cross!P73</f>
        <v>..</v>
      </c>
    </row>
    <row r="31" spans="2:14" ht="15">
      <c r="B31" s="6"/>
      <c r="C31" s="27" t="s">
        <v>360</v>
      </c>
      <c r="D31" s="374">
        <f aca="true" t="shared" si="6" ref="D31:M31">IF(ISERR(D28+D29+D30),"..",IF((D28+D29+D30)=0,"-",(D28+D29+D30)))</f>
        <v>51.599005000000005</v>
      </c>
      <c r="E31" s="374">
        <f t="shared" si="6"/>
        <v>57.269999999999996</v>
      </c>
      <c r="F31" s="374">
        <f t="shared" si="6"/>
        <v>53.16</v>
      </c>
      <c r="G31" s="374">
        <f t="shared" si="6"/>
        <v>40.239999999999995</v>
      </c>
      <c r="H31" s="374">
        <f t="shared" si="6"/>
        <v>39.854879000000004</v>
      </c>
      <c r="I31" s="374">
        <f t="shared" si="6"/>
        <v>37.112221999999996</v>
      </c>
      <c r="J31" s="374">
        <f t="shared" si="6"/>
        <v>36.483661</v>
      </c>
      <c r="K31" s="374">
        <f t="shared" si="6"/>
        <v>39.370000000000005</v>
      </c>
      <c r="L31" s="374">
        <f t="shared" si="6"/>
        <v>43.959999999999994</v>
      </c>
      <c r="M31" s="378">
        <f t="shared" si="6"/>
        <v>39.46</v>
      </c>
      <c r="N31" s="374" t="str">
        <f>IF(ISERR(N28+N29+N30),"..",IF((N28+N29+N30)=0,"-",(N28+N29+N30)))</f>
        <v>..</v>
      </c>
    </row>
    <row r="32" spans="2:13" ht="6" customHeight="1">
      <c r="B32" s="6"/>
      <c r="C32" s="6"/>
      <c r="M32" s="379"/>
    </row>
    <row r="33" spans="2:13" ht="15.75">
      <c r="B33" s="34" t="s">
        <v>369</v>
      </c>
      <c r="C33" s="6"/>
      <c r="M33" s="379"/>
    </row>
    <row r="34" spans="2:14" ht="18">
      <c r="B34" s="6"/>
      <c r="C34" s="6" t="s">
        <v>367</v>
      </c>
      <c r="D34" s="342">
        <f>cross!F41</f>
        <v>20.586</v>
      </c>
      <c r="E34" s="342">
        <f>cross!G41</f>
        <v>18.7</v>
      </c>
      <c r="F34" s="342">
        <f>cross!H41</f>
        <v>19.2</v>
      </c>
      <c r="G34" s="342">
        <f>cross!I41</f>
        <v>20.3</v>
      </c>
      <c r="H34" s="342">
        <f>cross!J41</f>
        <v>19.3</v>
      </c>
      <c r="I34" s="342">
        <f>cross!K41</f>
        <v>18.3</v>
      </c>
      <c r="J34" s="343">
        <f>cross!L41</f>
        <v>20.9</v>
      </c>
      <c r="K34" s="342">
        <f>cross!M41</f>
        <v>17.6</v>
      </c>
      <c r="L34" s="342">
        <f>cross!N41</f>
        <v>17.4</v>
      </c>
      <c r="M34" s="342">
        <f>cross!O41</f>
        <v>19.4</v>
      </c>
      <c r="N34" s="342" t="str">
        <f>cross!P41</f>
        <v>..</v>
      </c>
    </row>
    <row r="35" spans="2:14" ht="15">
      <c r="B35" s="6"/>
      <c r="C35" s="6" t="s">
        <v>86</v>
      </c>
      <c r="D35" s="342">
        <f>cross!F56</f>
        <v>1.128385</v>
      </c>
      <c r="E35" s="342">
        <f>cross!G56</f>
        <v>1.2</v>
      </c>
      <c r="F35" s="342">
        <f>cross!H56</f>
        <v>1.138465</v>
      </c>
      <c r="G35" s="342">
        <f>cross!I56</f>
        <v>1.051128</v>
      </c>
      <c r="H35" s="342">
        <f>cross!J56</f>
        <v>1.15</v>
      </c>
      <c r="I35" s="342">
        <f>cross!K56</f>
        <v>1.08</v>
      </c>
      <c r="J35" s="342">
        <f>cross!L56</f>
        <v>1.040105</v>
      </c>
      <c r="K35" s="342">
        <f>cross!M56</f>
        <v>0.91</v>
      </c>
      <c r="L35" s="342">
        <f>cross!N56</f>
        <v>2.08</v>
      </c>
      <c r="M35" s="342">
        <f>cross!O56</f>
        <v>2.06</v>
      </c>
      <c r="N35" s="342" t="str">
        <f>cross!P56</f>
        <v>..</v>
      </c>
    </row>
    <row r="36" spans="2:14" ht="15">
      <c r="B36" s="6"/>
      <c r="C36" s="6" t="s">
        <v>368</v>
      </c>
      <c r="D36" s="342">
        <f>cross!F83</f>
        <v>4.84</v>
      </c>
      <c r="E36" s="342">
        <f>cross!G83</f>
        <v>5.989999999999999</v>
      </c>
      <c r="F36" s="342">
        <f>cross!H83</f>
        <v>5.98</v>
      </c>
      <c r="G36" s="342">
        <f>cross!I83</f>
        <v>6.220000000000001</v>
      </c>
      <c r="H36" s="342">
        <f>cross!J83</f>
        <v>5.0600000000000005</v>
      </c>
      <c r="I36" s="342">
        <f>cross!K83</f>
        <v>5.05</v>
      </c>
      <c r="J36" s="342">
        <f>cross!L83</f>
        <v>4.619999999999999</v>
      </c>
      <c r="K36" s="342">
        <f>cross!M83</f>
        <v>5.35</v>
      </c>
      <c r="L36" s="342">
        <f>cross!N83</f>
        <v>5.86</v>
      </c>
      <c r="M36" s="342">
        <f>cross!O83</f>
        <v>5.629999999999999</v>
      </c>
      <c r="N36" s="342" t="str">
        <f>cross!P83</f>
        <v>..</v>
      </c>
    </row>
    <row r="37" spans="2:14" ht="15">
      <c r="B37" s="6"/>
      <c r="C37" s="27" t="s">
        <v>360</v>
      </c>
      <c r="D37" s="375">
        <f aca="true" t="shared" si="7" ref="D37:M37">IF(ISERR(D34+D35+D36),"..",IF((D34+D35+D36)=0,"-",(D34+D35+D36)))</f>
        <v>26.554385</v>
      </c>
      <c r="E37" s="375">
        <f t="shared" si="7"/>
        <v>25.889999999999997</v>
      </c>
      <c r="F37" s="376">
        <f t="shared" si="7"/>
        <v>26.318465</v>
      </c>
      <c r="G37" s="375">
        <f t="shared" si="7"/>
        <v>27.571128</v>
      </c>
      <c r="H37" s="375">
        <f t="shared" si="7"/>
        <v>25.509999999999998</v>
      </c>
      <c r="I37" s="375">
        <f t="shared" si="7"/>
        <v>24.430000000000003</v>
      </c>
      <c r="J37" s="375">
        <f t="shared" si="7"/>
        <v>26.560105</v>
      </c>
      <c r="K37" s="375">
        <f t="shared" si="7"/>
        <v>23.86</v>
      </c>
      <c r="L37" s="375">
        <f t="shared" si="7"/>
        <v>25.339999999999996</v>
      </c>
      <c r="M37" s="375">
        <f t="shared" si="7"/>
        <v>27.089999999999996</v>
      </c>
      <c r="N37" s="374" t="str">
        <f>IF(ISERR(N34+N35+N36),"..",IF((N34+N35+N36)=0,"-",(N34+N35+N36)))</f>
        <v>..</v>
      </c>
    </row>
    <row r="38" spans="2:13" ht="6" customHeight="1">
      <c r="B38" s="6"/>
      <c r="C38" s="6"/>
      <c r="M38" s="379"/>
    </row>
    <row r="39" spans="2:13" ht="15.75">
      <c r="B39" s="34" t="s">
        <v>370</v>
      </c>
      <c r="C39" s="6"/>
      <c r="M39" s="379"/>
    </row>
    <row r="40" spans="2:14" ht="15">
      <c r="B40" s="6"/>
      <c r="C40" s="6" t="s">
        <v>40</v>
      </c>
      <c r="D40" s="342">
        <f aca="true" t="shared" si="8" ref="D40:M40">D28+D34</f>
        <v>36.836</v>
      </c>
      <c r="E40" s="342">
        <f t="shared" si="8"/>
        <v>34.4</v>
      </c>
      <c r="F40" s="342">
        <f t="shared" si="8"/>
        <v>34.9</v>
      </c>
      <c r="G40" s="342">
        <f t="shared" si="8"/>
        <v>35.8</v>
      </c>
      <c r="H40" s="342">
        <f t="shared" si="8"/>
        <v>34.7</v>
      </c>
      <c r="I40" s="342">
        <f t="shared" si="8"/>
        <v>33.5</v>
      </c>
      <c r="J40" s="343">
        <f t="shared" si="8"/>
        <v>35.7</v>
      </c>
      <c r="K40" s="342">
        <f t="shared" si="8"/>
        <v>31.900000000000002</v>
      </c>
      <c r="L40" s="342">
        <f t="shared" si="8"/>
        <v>29.9</v>
      </c>
      <c r="M40" s="342">
        <f t="shared" si="8"/>
        <v>33.8</v>
      </c>
      <c r="N40" s="373" t="str">
        <f>IF(ISERR(N28+N34),"..",IF((N28+N34)=0,"-",(N28+N34)))</f>
        <v>..</v>
      </c>
    </row>
    <row r="41" spans="2:14" ht="15">
      <c r="B41" s="6"/>
      <c r="C41" s="6" t="s">
        <v>86</v>
      </c>
      <c r="D41" s="342">
        <f aca="true" t="shared" si="9" ref="D41:M41">D29+D35</f>
        <v>4.12739</v>
      </c>
      <c r="E41" s="342">
        <f t="shared" si="9"/>
        <v>5.41</v>
      </c>
      <c r="F41" s="342">
        <f t="shared" si="9"/>
        <v>5.588465</v>
      </c>
      <c r="G41" s="342">
        <f t="shared" si="9"/>
        <v>4.141128</v>
      </c>
      <c r="H41" s="342">
        <f t="shared" si="9"/>
        <v>6.054879</v>
      </c>
      <c r="I41" s="342">
        <f t="shared" si="9"/>
        <v>5.442222</v>
      </c>
      <c r="J41" s="342">
        <f t="shared" si="9"/>
        <v>5.1737660000000005</v>
      </c>
      <c r="K41" s="342">
        <f t="shared" si="9"/>
        <v>7.29</v>
      </c>
      <c r="L41" s="342">
        <f t="shared" si="9"/>
        <v>11.05</v>
      </c>
      <c r="M41" s="342">
        <f t="shared" si="9"/>
        <v>9.19</v>
      </c>
      <c r="N41" s="373" t="str">
        <f>IF(ISERR(N29+N35),"..",IF((N29+N35)=0,"-",(N29+N35)))</f>
        <v>..</v>
      </c>
    </row>
    <row r="42" spans="2:14" ht="15">
      <c r="B42" s="6"/>
      <c r="C42" s="6" t="s">
        <v>368</v>
      </c>
      <c r="D42" s="342">
        <f aca="true" t="shared" si="10" ref="D42:M42">D30+D36</f>
        <v>37.19</v>
      </c>
      <c r="E42" s="342">
        <f t="shared" si="10"/>
        <v>43.35</v>
      </c>
      <c r="F42" s="343">
        <f t="shared" si="10"/>
        <v>38.989999999999995</v>
      </c>
      <c r="G42" s="342">
        <f t="shared" si="10"/>
        <v>27.869999999999997</v>
      </c>
      <c r="H42" s="342">
        <f t="shared" si="10"/>
        <v>24.610000000000007</v>
      </c>
      <c r="I42" s="342">
        <f t="shared" si="10"/>
        <v>22.599999999999998</v>
      </c>
      <c r="J42" s="342">
        <f t="shared" si="10"/>
        <v>22.17</v>
      </c>
      <c r="K42" s="342">
        <f t="shared" si="10"/>
        <v>24.04</v>
      </c>
      <c r="L42" s="342">
        <f t="shared" si="10"/>
        <v>28.349999999999998</v>
      </c>
      <c r="M42" s="342">
        <f t="shared" si="10"/>
        <v>23.56</v>
      </c>
      <c r="N42" s="373" t="str">
        <f>IF(ISERR(N30+N36),"..",IF((N30+N36)=0,"-",(N30+N36)))</f>
        <v>..</v>
      </c>
    </row>
    <row r="43" spans="2:14" ht="15">
      <c r="B43" s="6"/>
      <c r="C43" s="27" t="s">
        <v>360</v>
      </c>
      <c r="D43" s="375">
        <f aca="true" t="shared" si="11" ref="D43:M43">IF(ISERR(D31+D37),"..",IF((D31+D37)=0,"-",(D31+D37)))</f>
        <v>78.15339</v>
      </c>
      <c r="E43" s="375">
        <f t="shared" si="11"/>
        <v>83.16</v>
      </c>
      <c r="F43" s="376">
        <f t="shared" si="11"/>
        <v>79.478465</v>
      </c>
      <c r="G43" s="375">
        <f t="shared" si="11"/>
        <v>67.811128</v>
      </c>
      <c r="H43" s="375">
        <f t="shared" si="11"/>
        <v>65.364879</v>
      </c>
      <c r="I43" s="375">
        <f t="shared" si="11"/>
        <v>61.542221999999995</v>
      </c>
      <c r="J43" s="375">
        <f t="shared" si="11"/>
        <v>63.043766</v>
      </c>
      <c r="K43" s="375">
        <f t="shared" si="11"/>
        <v>63.230000000000004</v>
      </c>
      <c r="L43" s="375">
        <f t="shared" si="11"/>
        <v>69.29999999999998</v>
      </c>
      <c r="M43" s="375">
        <f t="shared" si="11"/>
        <v>66.55</v>
      </c>
      <c r="N43" s="374" t="str">
        <f>IF(ISERR(N31+N37),"..",IF((N31+N37)=0,"-",(N31+N37)))</f>
        <v>..</v>
      </c>
    </row>
    <row r="44" spans="2:13" ht="6" customHeight="1">
      <c r="B44" s="6"/>
      <c r="C44" s="6"/>
      <c r="M44" s="379"/>
    </row>
    <row r="45" spans="2:13" ht="15.75">
      <c r="B45" s="34" t="s">
        <v>371</v>
      </c>
      <c r="C45" s="6"/>
      <c r="M45" s="379"/>
    </row>
    <row r="46" spans="2:14" ht="18">
      <c r="B46" s="6"/>
      <c r="C46" s="6" t="s">
        <v>367</v>
      </c>
      <c r="D46" s="342">
        <f>cross!F37</f>
        <v>0.6</v>
      </c>
      <c r="E46" s="342">
        <f>cross!G37</f>
        <v>0.7</v>
      </c>
      <c r="F46" s="342">
        <f>cross!H37</f>
        <v>0.7</v>
      </c>
      <c r="G46" s="342">
        <f>cross!I37</f>
        <v>0.5468</v>
      </c>
      <c r="H46" s="342">
        <f>cross!J37</f>
        <v>0.5</v>
      </c>
      <c r="I46" s="342">
        <f>cross!K37</f>
        <v>0.6</v>
      </c>
      <c r="J46" s="343">
        <f>cross!L37</f>
        <v>0.6</v>
      </c>
      <c r="K46" s="342">
        <f>cross!M37</f>
        <v>0.5</v>
      </c>
      <c r="L46" s="342">
        <f>cross!N37</f>
        <v>0.4</v>
      </c>
      <c r="M46" s="342">
        <f>cross!O37</f>
        <v>0.4</v>
      </c>
      <c r="N46" s="342" t="str">
        <f>cross!P37</f>
        <v>..</v>
      </c>
    </row>
    <row r="47" spans="2:14" ht="18">
      <c r="B47" s="6"/>
      <c r="C47" s="6" t="s">
        <v>372</v>
      </c>
      <c r="D47" s="342">
        <f>cross!F52</f>
        <v>0.853446</v>
      </c>
      <c r="E47" s="342">
        <f>cross!G52</f>
        <v>0.84</v>
      </c>
      <c r="F47" s="342">
        <f>cross!H52</f>
        <v>0.91</v>
      </c>
      <c r="G47" s="342">
        <f>cross!I52</f>
        <v>0.88</v>
      </c>
      <c r="H47" s="342">
        <f>cross!J52</f>
        <v>0.64</v>
      </c>
      <c r="I47" s="342">
        <f>cross!K52</f>
        <v>0.49</v>
      </c>
      <c r="J47" s="342">
        <f>cross!L52</f>
        <v>0.434871</v>
      </c>
      <c r="K47" s="342">
        <f>cross!M52</f>
        <v>0.51</v>
      </c>
      <c r="L47" s="342">
        <f>cross!N52</f>
        <v>0.54</v>
      </c>
      <c r="M47" s="342">
        <f>cross!O52</f>
        <v>0.53</v>
      </c>
      <c r="N47" s="342" t="str">
        <f>cross!P52</f>
        <v>..</v>
      </c>
    </row>
    <row r="48" spans="2:14" ht="18">
      <c r="B48" s="6"/>
      <c r="C48" s="6" t="s">
        <v>373</v>
      </c>
      <c r="D48" s="342">
        <f>cross!F86/1000</f>
        <v>57.561</v>
      </c>
      <c r="E48" s="343">
        <f>cross!G86/1000</f>
        <v>60.584</v>
      </c>
      <c r="F48" s="344">
        <f>cross!H86/1000</f>
        <v>67.222</v>
      </c>
      <c r="G48" s="342">
        <f>cross!I86/1000</f>
        <v>73.194</v>
      </c>
      <c r="H48" s="342">
        <f>cross!J86/1000</f>
        <v>67.003</v>
      </c>
      <c r="I48" s="342">
        <f>cross!K86/1000</f>
        <v>67.783</v>
      </c>
      <c r="J48" s="342">
        <f>cross!L86/1000</f>
        <v>58.903</v>
      </c>
      <c r="K48" s="342">
        <f>cross!M86/1000</f>
        <v>54.454</v>
      </c>
      <c r="L48" s="342">
        <f>cross!N86/1000</f>
        <v>45.002</v>
      </c>
      <c r="M48" s="342">
        <f>cross!O86/1000</f>
        <v>43.994</v>
      </c>
      <c r="N48" s="373" t="str">
        <f>IF(ISERR(cross!P86/1000),"..",IF((cross!P86/1000)=0,"-",(cross!P86/1000)))</f>
        <v>..</v>
      </c>
    </row>
    <row r="49" spans="2:14" ht="15">
      <c r="B49" s="6"/>
      <c r="C49" s="27" t="s">
        <v>360</v>
      </c>
      <c r="D49" s="375">
        <f aca="true" t="shared" si="12" ref="D49:M49">IF(ISERR(D46+D47+D48),"..",IF((D46+D47+D48)=0,"-",(D46+D47+D48)))</f>
        <v>59.014446</v>
      </c>
      <c r="E49" s="376">
        <f t="shared" si="12"/>
        <v>62.124</v>
      </c>
      <c r="F49" s="377">
        <f t="shared" si="12"/>
        <v>68.832</v>
      </c>
      <c r="G49" s="375">
        <f t="shared" si="12"/>
        <v>74.6208</v>
      </c>
      <c r="H49" s="375">
        <f t="shared" si="12"/>
        <v>68.143</v>
      </c>
      <c r="I49" s="375">
        <f t="shared" si="12"/>
        <v>68.873</v>
      </c>
      <c r="J49" s="375">
        <f t="shared" si="12"/>
        <v>59.937871</v>
      </c>
      <c r="K49" s="375">
        <f t="shared" si="12"/>
        <v>55.464</v>
      </c>
      <c r="L49" s="375">
        <f t="shared" si="12"/>
        <v>45.942</v>
      </c>
      <c r="M49" s="375">
        <f t="shared" si="12"/>
        <v>44.924</v>
      </c>
      <c r="N49" s="374" t="str">
        <f>IF(ISERR(N46+N47+N48),"..",IF((N46+N47+N48)=0,"-",(N46+N47+N48)))</f>
        <v>..</v>
      </c>
    </row>
    <row r="50" spans="2:13" ht="6" customHeight="1">
      <c r="B50" s="6"/>
      <c r="C50" s="6"/>
      <c r="M50" s="379"/>
    </row>
    <row r="51" spans="2:13" ht="15.75">
      <c r="B51" s="34" t="s">
        <v>374</v>
      </c>
      <c r="C51" s="6"/>
      <c r="M51" s="379"/>
    </row>
    <row r="52" spans="2:14" ht="18">
      <c r="B52" s="6"/>
      <c r="C52" s="6" t="s">
        <v>367</v>
      </c>
      <c r="D52" s="342">
        <f>cross!F42</f>
        <v>0.27</v>
      </c>
      <c r="E52" s="342">
        <f>cross!G42</f>
        <v>0.2</v>
      </c>
      <c r="F52" s="342">
        <f>cross!H42</f>
        <v>0.3</v>
      </c>
      <c r="G52" s="342">
        <f>cross!I42</f>
        <v>0.2441</v>
      </c>
      <c r="H52" s="342">
        <f>cross!J42</f>
        <v>0.2</v>
      </c>
      <c r="I52" s="342">
        <f>cross!K42</f>
        <v>0.2</v>
      </c>
      <c r="J52" s="343">
        <f>cross!L42</f>
        <v>0.2</v>
      </c>
      <c r="K52" s="342">
        <f>cross!M42</f>
        <v>0.3</v>
      </c>
      <c r="L52" s="342">
        <f>cross!N42</f>
        <v>0.3</v>
      </c>
      <c r="M52" s="342">
        <f>cross!O42</f>
        <v>0.2</v>
      </c>
      <c r="N52" s="342" t="str">
        <f>cross!P42</f>
        <v>..</v>
      </c>
    </row>
    <row r="53" spans="2:14" ht="18">
      <c r="B53" s="6"/>
      <c r="C53" s="6" t="s">
        <v>375</v>
      </c>
      <c r="D53" s="342">
        <f>cross!F57</f>
        <v>1.148128</v>
      </c>
      <c r="E53" s="342">
        <f>cross!G57</f>
        <v>0.81</v>
      </c>
      <c r="F53" s="342">
        <f>cross!H57</f>
        <v>0.89</v>
      </c>
      <c r="G53" s="342">
        <f>cross!I57</f>
        <v>0.82</v>
      </c>
      <c r="H53" s="342">
        <f>cross!J57</f>
        <v>0.59</v>
      </c>
      <c r="I53" s="342">
        <f>cross!K57</f>
        <v>0.64</v>
      </c>
      <c r="J53" s="342">
        <f>cross!L57</f>
        <v>0.52403</v>
      </c>
      <c r="K53" s="342">
        <f>cross!M57</f>
        <v>0.54</v>
      </c>
      <c r="L53" s="342">
        <f>cross!N57</f>
        <v>0.48</v>
      </c>
      <c r="M53" s="342">
        <f>cross!O57</f>
        <v>0.45</v>
      </c>
      <c r="N53" s="342" t="str">
        <f>cross!P57</f>
        <v>..</v>
      </c>
    </row>
    <row r="54" spans="2:14" ht="18">
      <c r="B54" s="6"/>
      <c r="C54" s="6" t="s">
        <v>376</v>
      </c>
      <c r="D54" s="342">
        <f>cross!F88/1000</f>
        <v>6.124</v>
      </c>
      <c r="E54" s="343">
        <f>cross!G88/1000</f>
        <v>7.314</v>
      </c>
      <c r="F54" s="344">
        <f>cross!H88/1000</f>
        <v>6.623</v>
      </c>
      <c r="G54" s="342">
        <f>cross!I88/1000</f>
        <v>10.822</v>
      </c>
      <c r="H54" s="342">
        <f>cross!J88/1000</f>
        <v>17.467</v>
      </c>
      <c r="I54" s="342">
        <f>cross!K88/1000</f>
        <v>11.427</v>
      </c>
      <c r="J54" s="342">
        <f>cross!L88/1000</f>
        <v>9.501</v>
      </c>
      <c r="K54" s="342">
        <f>cross!M88/1000</f>
        <v>14.995</v>
      </c>
      <c r="L54" s="342">
        <f>cross!N88/1000</f>
        <v>17.024</v>
      </c>
      <c r="M54" s="342">
        <f>cross!O88/1000</f>
        <v>17.909</v>
      </c>
      <c r="N54" s="373" t="str">
        <f>IF(ISERR(cross!P88/1000),"..",IF((cross!P88/1000)=0,"-",(cross!P88/1000)))</f>
        <v>..</v>
      </c>
    </row>
    <row r="55" spans="2:14" ht="15">
      <c r="B55" s="6"/>
      <c r="C55" s="27" t="s">
        <v>360</v>
      </c>
      <c r="D55" s="375">
        <f aca="true" t="shared" si="13" ref="D55:M55">IF(ISERR(D52+D53+D54),"..",IF((D52+D53+D54)=0,"-",(D52+D53+D54)))</f>
        <v>7.542128</v>
      </c>
      <c r="E55" s="376">
        <f t="shared" si="13"/>
        <v>8.324</v>
      </c>
      <c r="F55" s="377">
        <f t="shared" si="13"/>
        <v>7.813000000000001</v>
      </c>
      <c r="G55" s="375">
        <f t="shared" si="13"/>
        <v>11.886099999999999</v>
      </c>
      <c r="H55" s="375">
        <f t="shared" si="13"/>
        <v>18.256999999999998</v>
      </c>
      <c r="I55" s="375">
        <f t="shared" si="13"/>
        <v>12.267</v>
      </c>
      <c r="J55" s="375">
        <f t="shared" si="13"/>
        <v>10.22503</v>
      </c>
      <c r="K55" s="375">
        <f t="shared" si="13"/>
        <v>15.834999999999999</v>
      </c>
      <c r="L55" s="375">
        <f t="shared" si="13"/>
        <v>17.804000000000002</v>
      </c>
      <c r="M55" s="375">
        <f t="shared" si="13"/>
        <v>18.558999999999997</v>
      </c>
      <c r="N55" s="374" t="str">
        <f>IF(ISERR(N52+N53+N54),"..",IF((N52+N53+N54)=0,"-",(N52+N53+N54)))</f>
        <v>..</v>
      </c>
    </row>
    <row r="56" spans="2:13" ht="6" customHeight="1">
      <c r="B56" s="6"/>
      <c r="C56" s="6"/>
      <c r="M56" s="379"/>
    </row>
    <row r="57" spans="2:13" ht="15.75">
      <c r="B57" s="34" t="s">
        <v>377</v>
      </c>
      <c r="C57" s="6"/>
      <c r="M57" s="379"/>
    </row>
    <row r="58" spans="2:14" ht="15">
      <c r="B58" s="6"/>
      <c r="C58" s="6" t="s">
        <v>40</v>
      </c>
      <c r="D58" s="342">
        <f aca="true" t="shared" si="14" ref="D58:M58">D46+D52</f>
        <v>0.87</v>
      </c>
      <c r="E58" s="342">
        <f t="shared" si="14"/>
        <v>0.8999999999999999</v>
      </c>
      <c r="F58" s="342">
        <f t="shared" si="14"/>
        <v>1</v>
      </c>
      <c r="G58" s="342">
        <f t="shared" si="14"/>
        <v>0.7908999999999999</v>
      </c>
      <c r="H58" s="342">
        <f t="shared" si="14"/>
        <v>0.7</v>
      </c>
      <c r="I58" s="342">
        <f t="shared" si="14"/>
        <v>0.8</v>
      </c>
      <c r="J58" s="343">
        <f t="shared" si="14"/>
        <v>0.8</v>
      </c>
      <c r="K58" s="342">
        <f t="shared" si="14"/>
        <v>0.8</v>
      </c>
      <c r="L58" s="342">
        <f t="shared" si="14"/>
        <v>0.7</v>
      </c>
      <c r="M58" s="342">
        <f t="shared" si="14"/>
        <v>0.6000000000000001</v>
      </c>
      <c r="N58" s="373" t="str">
        <f>IF(ISERR(N46+N52),"..",IF((N46+N52)=0,"-",(N46+N52)))</f>
        <v>..</v>
      </c>
    </row>
    <row r="59" spans="2:14" ht="15">
      <c r="B59" s="6"/>
      <c r="C59" s="6" t="s">
        <v>86</v>
      </c>
      <c r="D59" s="342">
        <f aca="true" t="shared" si="15" ref="D59:M59">D47+D53</f>
        <v>2.001574</v>
      </c>
      <c r="E59" s="342">
        <f t="shared" si="15"/>
        <v>1.65</v>
      </c>
      <c r="F59" s="342">
        <f t="shared" si="15"/>
        <v>1.8</v>
      </c>
      <c r="G59" s="342">
        <f t="shared" si="15"/>
        <v>1.7</v>
      </c>
      <c r="H59" s="342">
        <f t="shared" si="15"/>
        <v>1.23</v>
      </c>
      <c r="I59" s="342">
        <f t="shared" si="15"/>
        <v>1.13</v>
      </c>
      <c r="J59" s="342">
        <f t="shared" si="15"/>
        <v>0.958901</v>
      </c>
      <c r="K59" s="342">
        <f t="shared" si="15"/>
        <v>1.05</v>
      </c>
      <c r="L59" s="342">
        <f t="shared" si="15"/>
        <v>1.02</v>
      </c>
      <c r="M59" s="342">
        <f t="shared" si="15"/>
        <v>0.98</v>
      </c>
      <c r="N59" s="373" t="str">
        <f>IF(ISERR(N47+N53),"..",IF((N47+N53)=0,"-",(N47+N53)))</f>
        <v>..</v>
      </c>
    </row>
    <row r="60" spans="2:14" ht="15">
      <c r="B60" s="6"/>
      <c r="C60" s="6" t="s">
        <v>368</v>
      </c>
      <c r="D60" s="342">
        <f aca="true" t="shared" si="16" ref="D60:K60">D48+D54</f>
        <v>63.685</v>
      </c>
      <c r="E60" s="343">
        <f t="shared" si="16"/>
        <v>67.898</v>
      </c>
      <c r="F60" s="344">
        <f t="shared" si="16"/>
        <v>73.845</v>
      </c>
      <c r="G60" s="342">
        <f t="shared" si="16"/>
        <v>84.016</v>
      </c>
      <c r="H60" s="342">
        <f t="shared" si="16"/>
        <v>84.47</v>
      </c>
      <c r="I60" s="342">
        <f t="shared" si="16"/>
        <v>79.21000000000001</v>
      </c>
      <c r="J60" s="342">
        <f t="shared" si="16"/>
        <v>68.404</v>
      </c>
      <c r="K60" s="342">
        <f t="shared" si="16"/>
        <v>69.449</v>
      </c>
      <c r="L60" s="342">
        <f>L48+L54</f>
        <v>62.026</v>
      </c>
      <c r="M60" s="342">
        <f>M48+M54</f>
        <v>61.903</v>
      </c>
      <c r="N60" s="373" t="str">
        <f>IF(ISERR(N48+N54),"..",IF((N48+N54)=0,"-",(N48+N54)))</f>
        <v>..</v>
      </c>
    </row>
    <row r="61" spans="2:14" ht="15">
      <c r="B61" s="6"/>
      <c r="C61" s="6" t="s">
        <v>378</v>
      </c>
      <c r="D61" s="375">
        <f aca="true" t="shared" si="17" ref="D61:M61">IF(ISERR(D49+D55),"..",IF((D49+D55)=0,"-",(D49+D55)))</f>
        <v>66.556574</v>
      </c>
      <c r="E61" s="376">
        <f t="shared" si="17"/>
        <v>70.44800000000001</v>
      </c>
      <c r="F61" s="377">
        <f t="shared" si="17"/>
        <v>76.645</v>
      </c>
      <c r="G61" s="375">
        <f t="shared" si="17"/>
        <v>86.5069</v>
      </c>
      <c r="H61" s="375">
        <f t="shared" si="17"/>
        <v>86.4</v>
      </c>
      <c r="I61" s="375">
        <f t="shared" si="17"/>
        <v>81.14</v>
      </c>
      <c r="J61" s="375">
        <f t="shared" si="17"/>
        <v>70.162901</v>
      </c>
      <c r="K61" s="375">
        <f t="shared" si="17"/>
        <v>71.29899999999999</v>
      </c>
      <c r="L61" s="375">
        <f t="shared" si="17"/>
        <v>63.746</v>
      </c>
      <c r="M61" s="375">
        <f t="shared" si="17"/>
        <v>63.483</v>
      </c>
      <c r="N61" s="374" t="str">
        <f>IF(ISERR(N49+N55),"..",IF((N49+N55)=0,"-",(N49+N55)))</f>
        <v>..</v>
      </c>
    </row>
    <row r="62" spans="2:13" ht="6" customHeight="1">
      <c r="B62" s="6"/>
      <c r="C62" s="6"/>
      <c r="M62" s="379"/>
    </row>
    <row r="63" spans="2:13" ht="15.75">
      <c r="B63" s="34" t="s">
        <v>379</v>
      </c>
      <c r="C63" s="6"/>
      <c r="M63" s="379"/>
    </row>
    <row r="64" spans="2:14" ht="15">
      <c r="B64" s="6"/>
      <c r="C64" s="6" t="s">
        <v>40</v>
      </c>
      <c r="D64" s="342">
        <f aca="true" t="shared" si="18" ref="D64:M64">D40+D58</f>
        <v>37.705999999999996</v>
      </c>
      <c r="E64" s="342">
        <f t="shared" si="18"/>
        <v>35.3</v>
      </c>
      <c r="F64" s="342">
        <f t="shared" si="18"/>
        <v>35.9</v>
      </c>
      <c r="G64" s="342">
        <f t="shared" si="18"/>
        <v>36.5909</v>
      </c>
      <c r="H64" s="342">
        <f t="shared" si="18"/>
        <v>35.400000000000006</v>
      </c>
      <c r="I64" s="342">
        <f t="shared" si="18"/>
        <v>34.3</v>
      </c>
      <c r="J64" s="343">
        <f t="shared" si="18"/>
        <v>36.5</v>
      </c>
      <c r="K64" s="342">
        <f t="shared" si="18"/>
        <v>32.7</v>
      </c>
      <c r="L64" s="342">
        <f t="shared" si="18"/>
        <v>30.599999999999998</v>
      </c>
      <c r="M64" s="342">
        <f t="shared" si="18"/>
        <v>34.4</v>
      </c>
      <c r="N64" s="373" t="str">
        <f>IF(ISERR(N40+N58),"..",IF((N40+N58)=0,"-",(N40+N58)))</f>
        <v>..</v>
      </c>
    </row>
    <row r="65" spans="2:14" ht="15">
      <c r="B65" s="6"/>
      <c r="C65" s="6" t="s">
        <v>86</v>
      </c>
      <c r="D65" s="342">
        <f aca="true" t="shared" si="19" ref="D65:L65">D41+D59</f>
        <v>6.128964</v>
      </c>
      <c r="E65" s="342">
        <f t="shared" si="19"/>
        <v>7.0600000000000005</v>
      </c>
      <c r="F65" s="342">
        <f t="shared" si="19"/>
        <v>7.388465</v>
      </c>
      <c r="G65" s="342">
        <f t="shared" si="19"/>
        <v>5.841128</v>
      </c>
      <c r="H65" s="342">
        <f t="shared" si="19"/>
        <v>7.284879</v>
      </c>
      <c r="I65" s="342">
        <f t="shared" si="19"/>
        <v>6.572222</v>
      </c>
      <c r="J65" s="342">
        <f t="shared" si="19"/>
        <v>6.1326670000000005</v>
      </c>
      <c r="K65" s="342">
        <f t="shared" si="19"/>
        <v>8.34</v>
      </c>
      <c r="L65" s="342">
        <f t="shared" si="19"/>
        <v>12.07</v>
      </c>
      <c r="M65" s="380">
        <f>IF(ISERR(M41+M59),"..",IF((M41+M59)=0,"-",(M41+M59)))</f>
        <v>10.17</v>
      </c>
      <c r="N65" s="373" t="str">
        <f>IF(ISERR(N41+N59),"..",IF((N41+N59)=0,"-",(N41+N59)))</f>
        <v>..</v>
      </c>
    </row>
    <row r="66" spans="2:14" ht="15">
      <c r="B66" s="6"/>
      <c r="C66" s="6" t="s">
        <v>368</v>
      </c>
      <c r="D66" s="342">
        <f aca="true" t="shared" si="20" ref="D66:M66">D42+D60</f>
        <v>100.875</v>
      </c>
      <c r="E66" s="343">
        <f t="shared" si="20"/>
        <v>111.24799999999999</v>
      </c>
      <c r="F66" s="344">
        <f t="shared" si="20"/>
        <v>112.835</v>
      </c>
      <c r="G66" s="342">
        <f t="shared" si="20"/>
        <v>111.886</v>
      </c>
      <c r="H66" s="342">
        <f t="shared" si="20"/>
        <v>109.08000000000001</v>
      </c>
      <c r="I66" s="342">
        <f t="shared" si="20"/>
        <v>101.81</v>
      </c>
      <c r="J66" s="342">
        <f t="shared" si="20"/>
        <v>90.574</v>
      </c>
      <c r="K66" s="342">
        <f t="shared" si="20"/>
        <v>93.489</v>
      </c>
      <c r="L66" s="342">
        <f t="shared" si="20"/>
        <v>90.376</v>
      </c>
      <c r="M66" s="342">
        <f t="shared" si="20"/>
        <v>85.463</v>
      </c>
      <c r="N66" s="373" t="str">
        <f>IF(ISERR(N42+N60),"..",IF((N42+N60)=0,"-",(N42+N60)))</f>
        <v>..</v>
      </c>
    </row>
    <row r="67" spans="2:14" ht="15">
      <c r="B67" s="6"/>
      <c r="C67" s="27" t="s">
        <v>360</v>
      </c>
      <c r="D67" s="375">
        <f aca="true" t="shared" si="21" ref="D67:M67">IF(ISERR(D43+D61),"..",IF((D43+D61)=0,"-",(D43+D61)))</f>
        <v>144.709964</v>
      </c>
      <c r="E67" s="376">
        <f t="shared" si="21"/>
        <v>153.608</v>
      </c>
      <c r="F67" s="377">
        <f t="shared" si="21"/>
        <v>156.123465</v>
      </c>
      <c r="G67" s="375">
        <f t="shared" si="21"/>
        <v>154.318028</v>
      </c>
      <c r="H67" s="375">
        <f t="shared" si="21"/>
        <v>151.764879</v>
      </c>
      <c r="I67" s="375">
        <f t="shared" si="21"/>
        <v>142.682222</v>
      </c>
      <c r="J67" s="375">
        <f t="shared" si="21"/>
        <v>133.206667</v>
      </c>
      <c r="K67" s="375">
        <f t="shared" si="21"/>
        <v>134.529</v>
      </c>
      <c r="L67" s="375">
        <f t="shared" si="21"/>
        <v>133.046</v>
      </c>
      <c r="M67" s="375">
        <f t="shared" si="21"/>
        <v>130.033</v>
      </c>
      <c r="N67" s="374" t="str">
        <f>IF(ISERR(N43+N61),"..",IF((N43+N61)=0,"-",(N43+N61)))</f>
        <v>..</v>
      </c>
    </row>
    <row r="68" spans="1:14" ht="5.25" customHeight="1" thickBot="1">
      <c r="A68" s="345"/>
      <c r="B68" s="345"/>
      <c r="C68" s="345"/>
      <c r="D68" s="345"/>
      <c r="E68" s="345"/>
      <c r="F68" s="345"/>
      <c r="G68" s="345"/>
      <c r="H68" s="345"/>
      <c r="I68" s="345"/>
      <c r="J68" s="345"/>
      <c r="K68" s="345"/>
      <c r="L68" s="345"/>
      <c r="M68" s="345"/>
      <c r="N68" s="345"/>
    </row>
    <row r="69" ht="6" customHeight="1"/>
    <row r="70" spans="2:3" ht="15">
      <c r="B70" s="355">
        <v>1</v>
      </c>
      <c r="C70" s="172" t="s">
        <v>447</v>
      </c>
    </row>
    <row r="71" spans="2:3" ht="15">
      <c r="B71" s="355">
        <v>2</v>
      </c>
      <c r="C71" s="172" t="s">
        <v>380</v>
      </c>
    </row>
    <row r="72" spans="2:3" ht="15">
      <c r="B72" s="355">
        <v>3</v>
      </c>
      <c r="C72" s="172" t="s">
        <v>381</v>
      </c>
    </row>
    <row r="73" spans="2:3" ht="15">
      <c r="B73" s="355"/>
      <c r="C73" s="172" t="s">
        <v>382</v>
      </c>
    </row>
    <row r="74" spans="2:3" ht="15">
      <c r="B74" s="355">
        <v>4</v>
      </c>
      <c r="C74" s="172" t="s">
        <v>383</v>
      </c>
    </row>
    <row r="75" spans="2:3" ht="15">
      <c r="B75" s="355">
        <v>5</v>
      </c>
      <c r="C75" s="172" t="s">
        <v>384</v>
      </c>
    </row>
    <row r="76" spans="2:3" ht="15">
      <c r="B76" s="355"/>
      <c r="C76" s="172" t="s">
        <v>385</v>
      </c>
    </row>
    <row r="77" spans="2:3" ht="15">
      <c r="B77" s="355"/>
      <c r="C77" s="172" t="s">
        <v>386</v>
      </c>
    </row>
    <row r="78" spans="2:3" ht="15">
      <c r="B78" s="355">
        <v>6</v>
      </c>
      <c r="C78" s="172" t="s">
        <v>448</v>
      </c>
    </row>
    <row r="79" spans="2:3" ht="15">
      <c r="B79" s="355">
        <v>7</v>
      </c>
      <c r="C79" s="172" t="s">
        <v>389</v>
      </c>
    </row>
    <row r="80" spans="2:3" ht="15">
      <c r="B80" s="355">
        <v>8</v>
      </c>
      <c r="C80" s="172" t="s">
        <v>449</v>
      </c>
    </row>
    <row r="81" spans="2:3" ht="15">
      <c r="B81" s="355">
        <v>9</v>
      </c>
      <c r="C81" s="172" t="s">
        <v>390</v>
      </c>
    </row>
    <row r="82" ht="6" customHeight="1">
      <c r="B82" s="346"/>
    </row>
    <row r="83" ht="102" customHeight="1"/>
  </sheetData>
  <printOptions/>
  <pageMargins left="0.75" right="0.75" top="0.8" bottom="0.81" header="0.5" footer="0.5"/>
  <pageSetup fitToHeight="1" fitToWidth="1" horizontalDpi="300" verticalDpi="300" orientation="portrait" paperSize="9" scale="63" r:id="rId1"/>
</worksheet>
</file>

<file path=xl/worksheets/sheet7.xml><?xml version="1.0" encoding="utf-8"?>
<worksheet xmlns="http://schemas.openxmlformats.org/spreadsheetml/2006/main" xmlns:r="http://schemas.openxmlformats.org/officeDocument/2006/relationships">
  <sheetPr transitionEvaluation="1"/>
  <dimension ref="A1:O93"/>
  <sheetViews>
    <sheetView workbookViewId="0" topLeftCell="A1">
      <selection activeCell="A1" sqref="A1"/>
    </sheetView>
  </sheetViews>
  <sheetFormatPr defaultColWidth="9.77734375" defaultRowHeight="15"/>
  <cols>
    <col min="1" max="1" width="2.6640625" style="6" customWidth="1"/>
    <col min="2" max="2" width="1.77734375" style="6" customWidth="1"/>
    <col min="3" max="3" width="7.99609375" style="6" customWidth="1"/>
    <col min="4" max="8" width="6.88671875" style="6" customWidth="1"/>
    <col min="9" max="14" width="6.99609375" style="6" customWidth="1"/>
    <col min="15" max="15" width="1.2265625" style="6" customWidth="1"/>
    <col min="16" max="16384" width="9.77734375" style="6" customWidth="1"/>
  </cols>
  <sheetData>
    <row r="1" spans="1:2" ht="25.5">
      <c r="A1" s="86" t="s">
        <v>83</v>
      </c>
      <c r="B1" s="5"/>
    </row>
    <row r="2" spans="1:15" ht="15.75" thickBot="1">
      <c r="A2" s="26" t="s">
        <v>79</v>
      </c>
      <c r="B2" s="10"/>
      <c r="C2" s="10"/>
      <c r="D2" s="10"/>
      <c r="E2" s="10"/>
      <c r="F2" s="10"/>
      <c r="G2" s="10"/>
      <c r="H2" s="10"/>
      <c r="I2" s="10"/>
      <c r="J2" s="10"/>
      <c r="K2" s="10"/>
      <c r="L2" s="10"/>
      <c r="M2" s="10"/>
      <c r="N2" s="10"/>
      <c r="O2" s="9"/>
    </row>
    <row r="3" spans="1:14" s="34" customFormat="1" ht="16.5" thickBot="1">
      <c r="A3" s="35"/>
      <c r="B3" s="35"/>
      <c r="C3" s="35"/>
      <c r="D3" s="35">
        <v>1997</v>
      </c>
      <c r="E3" s="35">
        <v>1998</v>
      </c>
      <c r="F3" s="35">
        <v>1999</v>
      </c>
      <c r="G3" s="35">
        <v>2000</v>
      </c>
      <c r="H3" s="35">
        <v>2001</v>
      </c>
      <c r="I3" s="35">
        <v>2002</v>
      </c>
      <c r="J3" s="35">
        <v>2003</v>
      </c>
      <c r="K3" s="35">
        <v>2004</v>
      </c>
      <c r="L3" s="35">
        <v>2005</v>
      </c>
      <c r="M3" s="35">
        <v>2006</v>
      </c>
      <c r="N3" s="35">
        <v>2007</v>
      </c>
    </row>
    <row r="4" spans="1:15" s="34" customFormat="1" ht="6" customHeight="1">
      <c r="A4" s="28"/>
      <c r="B4" s="28"/>
      <c r="C4" s="28"/>
      <c r="D4" s="28"/>
      <c r="E4" s="28"/>
      <c r="F4" s="11"/>
      <c r="G4" s="11"/>
      <c r="H4" s="11"/>
      <c r="I4" s="11"/>
      <c r="J4" s="11"/>
      <c r="K4" s="11"/>
      <c r="L4" s="11"/>
      <c r="M4" s="11"/>
      <c r="N4" s="11"/>
      <c r="O4" s="11"/>
    </row>
    <row r="5" spans="1:15" ht="15">
      <c r="A5" s="13" t="s">
        <v>283</v>
      </c>
      <c r="B5" s="11"/>
      <c r="C5" s="8"/>
      <c r="D5" s="9"/>
      <c r="G5" s="17"/>
      <c r="H5" s="17"/>
      <c r="I5" s="17"/>
      <c r="J5" s="17"/>
      <c r="K5" s="17"/>
      <c r="L5" s="17"/>
      <c r="M5" s="17"/>
      <c r="N5" s="17" t="s">
        <v>28</v>
      </c>
      <c r="O5" s="9"/>
    </row>
    <row r="6" spans="1:15" ht="15">
      <c r="A6" s="9"/>
      <c r="B6" s="8"/>
      <c r="C6" s="45" t="s">
        <v>29</v>
      </c>
      <c r="D6" s="280">
        <f>'S1 Numbers'!C7</f>
        <v>2022.6</v>
      </c>
      <c r="E6" s="280">
        <f>'S1 Numbers'!D7</f>
        <v>2073</v>
      </c>
      <c r="F6" s="280">
        <f>'S1 Numbers'!E7</f>
        <v>2131</v>
      </c>
      <c r="G6" s="280">
        <f>'S1 Numbers'!F7</f>
        <v>2188</v>
      </c>
      <c r="H6" s="280">
        <f>'S1 Numbers'!G7</f>
        <v>2262</v>
      </c>
      <c r="I6" s="280">
        <f>'S1 Numbers'!H7</f>
        <v>2330</v>
      </c>
      <c r="J6" s="280">
        <f>'S1 Numbers'!I7</f>
        <v>2383</v>
      </c>
      <c r="K6" s="280">
        <f>'S1 Numbers'!J7</f>
        <v>2448</v>
      </c>
      <c r="L6" s="280">
        <f>'S1 Numbers'!K7</f>
        <v>2531.334</v>
      </c>
      <c r="M6" s="280">
        <f>'S1 Numbers'!L7</f>
        <v>2586.505</v>
      </c>
      <c r="N6" s="280">
        <f>'S1 Numbers'!M7</f>
        <v>2648</v>
      </c>
      <c r="O6" s="9"/>
    </row>
    <row r="7" spans="1:15" ht="15">
      <c r="A7" s="9"/>
      <c r="B7" s="8"/>
      <c r="C7" s="45" t="s">
        <v>30</v>
      </c>
      <c r="D7" s="36">
        <v>26974</v>
      </c>
      <c r="E7" s="36">
        <v>27538</v>
      </c>
      <c r="F7" s="62">
        <v>28368</v>
      </c>
      <c r="G7" s="62">
        <v>28898</v>
      </c>
      <c r="H7" s="70">
        <v>29747</v>
      </c>
      <c r="I7" s="70">
        <v>30557</v>
      </c>
      <c r="J7" s="70">
        <v>31207</v>
      </c>
      <c r="K7" s="70">
        <v>32259</v>
      </c>
      <c r="L7" s="70">
        <v>32897</v>
      </c>
      <c r="M7" s="70">
        <v>33369</v>
      </c>
      <c r="N7" s="70">
        <v>33956.832</v>
      </c>
      <c r="O7" s="9"/>
    </row>
    <row r="8" spans="1:15" ht="6" customHeight="1">
      <c r="A8" s="9"/>
      <c r="B8" s="8"/>
      <c r="C8" s="9"/>
      <c r="D8" s="36"/>
      <c r="E8" s="36"/>
      <c r="F8" s="9"/>
      <c r="G8" s="9"/>
      <c r="H8" s="9"/>
      <c r="I8" s="9"/>
      <c r="J8" s="9"/>
      <c r="K8" s="9"/>
      <c r="L8" s="9"/>
      <c r="M8" s="9"/>
      <c r="N8" s="9"/>
      <c r="O8" s="9"/>
    </row>
    <row r="9" spans="1:15" ht="15">
      <c r="A9" s="11" t="s">
        <v>258</v>
      </c>
      <c r="B9" s="9"/>
      <c r="C9" s="9"/>
      <c r="D9" s="38"/>
      <c r="G9" s="39"/>
      <c r="H9" s="39"/>
      <c r="I9" s="39"/>
      <c r="J9" s="39"/>
      <c r="K9" s="39"/>
      <c r="L9" s="39"/>
      <c r="M9" s="39"/>
      <c r="N9" s="39" t="s">
        <v>32</v>
      </c>
      <c r="O9" s="9"/>
    </row>
    <row r="10" spans="3:15" ht="15">
      <c r="C10" s="9" t="s">
        <v>29</v>
      </c>
      <c r="D10" s="40">
        <v>64.57357075913777</v>
      </c>
      <c r="E10" s="49">
        <v>62.32091690544413</v>
      </c>
      <c r="F10" s="49">
        <v>66.49122807017544</v>
      </c>
      <c r="G10" s="93">
        <v>65.77464788732394</v>
      </c>
      <c r="H10" s="194">
        <v>64.96133254015467</v>
      </c>
      <c r="I10" s="84">
        <v>66</v>
      </c>
      <c r="J10" s="84">
        <v>69</v>
      </c>
      <c r="K10" s="84">
        <v>69</v>
      </c>
      <c r="L10" s="84">
        <v>69</v>
      </c>
      <c r="M10" s="84" t="s">
        <v>17</v>
      </c>
      <c r="N10" s="84" t="s">
        <v>17</v>
      </c>
      <c r="O10" s="9"/>
    </row>
    <row r="11" spans="1:15" ht="15">
      <c r="A11" s="9"/>
      <c r="B11" s="9"/>
      <c r="C11" s="9" t="s">
        <v>30</v>
      </c>
      <c r="D11" s="40">
        <v>70.11563113048165</v>
      </c>
      <c r="E11" s="49">
        <v>72.16484562036302</v>
      </c>
      <c r="F11" s="49">
        <v>71.55216498988123</v>
      </c>
      <c r="G11" s="16">
        <v>72</v>
      </c>
      <c r="H11" s="30">
        <v>73.77393782055043</v>
      </c>
      <c r="I11" s="84">
        <v>73</v>
      </c>
      <c r="J11" s="84">
        <v>73</v>
      </c>
      <c r="K11" s="84">
        <v>74</v>
      </c>
      <c r="L11" s="84">
        <v>75</v>
      </c>
      <c r="M11" s="84" t="s">
        <v>17</v>
      </c>
      <c r="N11" s="84" t="s">
        <v>17</v>
      </c>
      <c r="O11" s="9"/>
    </row>
    <row r="12" spans="1:15" ht="6" customHeight="1">
      <c r="A12" s="9"/>
      <c r="B12" s="9"/>
      <c r="C12" s="9"/>
      <c r="D12" s="38"/>
      <c r="E12" s="38"/>
      <c r="F12" s="9"/>
      <c r="G12" s="9"/>
      <c r="H12" s="9"/>
      <c r="I12" s="9"/>
      <c r="J12" s="9"/>
      <c r="K12" s="9"/>
      <c r="L12" s="9"/>
      <c r="M12" s="9"/>
      <c r="N12" s="9"/>
      <c r="O12" s="9"/>
    </row>
    <row r="13" spans="1:15" ht="15">
      <c r="A13" s="13" t="s">
        <v>48</v>
      </c>
      <c r="B13" s="9"/>
      <c r="C13" s="8"/>
      <c r="D13" s="38"/>
      <c r="G13" s="39"/>
      <c r="H13" s="39"/>
      <c r="I13" s="39"/>
      <c r="J13" s="39"/>
      <c r="K13" s="39"/>
      <c r="L13" s="39"/>
      <c r="M13" s="39"/>
      <c r="N13" s="39" t="s">
        <v>33</v>
      </c>
      <c r="O13" s="9"/>
    </row>
    <row r="14" spans="1:15" ht="15">
      <c r="A14" s="9"/>
      <c r="B14" s="8"/>
      <c r="C14" s="186" t="s">
        <v>29</v>
      </c>
      <c r="D14" s="278">
        <f>'S1 Numbers'!C34/1000</f>
        <v>53.149</v>
      </c>
      <c r="E14" s="278">
        <f>'S1 Numbers'!D34/1000</f>
        <v>53.325</v>
      </c>
      <c r="F14" s="278">
        <f>'S1 Numbers'!E34/1000</f>
        <v>53.523</v>
      </c>
      <c r="G14" s="278">
        <f>'S1 Numbers'!F34/1000</f>
        <v>53.886</v>
      </c>
      <c r="H14" s="278">
        <f>'S1 Numbers'!G34/1000</f>
        <v>54.05367</v>
      </c>
      <c r="I14" s="278">
        <f>'S1 Numbers'!H34/1000</f>
        <v>54.592</v>
      </c>
      <c r="J14" s="278">
        <f>'S1 Numbers'!I34/1000</f>
        <v>54.509</v>
      </c>
      <c r="K14" s="278">
        <f>'S1 Numbers'!J34/1000</f>
        <v>54.543</v>
      </c>
      <c r="L14" s="278">
        <f>'S1 Numbers'!K34/1000</f>
        <v>54.776</v>
      </c>
      <c r="M14" s="278">
        <f>'S1 Numbers'!L34/1000</f>
        <v>54.85779</v>
      </c>
      <c r="N14" s="278">
        <f>'S1 Numbers'!M34/1000</f>
        <v>54.987776999999994</v>
      </c>
      <c r="O14" s="9"/>
    </row>
    <row r="15" spans="1:15" ht="15">
      <c r="A15" s="9"/>
      <c r="B15" s="9"/>
      <c r="C15" s="186" t="s">
        <v>450</v>
      </c>
      <c r="D15" s="42">
        <v>387.9</v>
      </c>
      <c r="E15" s="24">
        <v>388.6</v>
      </c>
      <c r="F15" s="177">
        <v>389.5</v>
      </c>
      <c r="G15" s="59">
        <v>390.2</v>
      </c>
      <c r="H15" s="59">
        <v>391</v>
      </c>
      <c r="I15" s="189">
        <v>391.6</v>
      </c>
      <c r="J15" s="304">
        <v>392.3</v>
      </c>
      <c r="K15" s="189">
        <v>387.7</v>
      </c>
      <c r="L15" s="189">
        <v>388</v>
      </c>
      <c r="M15" s="189">
        <v>398.4</v>
      </c>
      <c r="N15" s="189">
        <v>398.9</v>
      </c>
      <c r="O15" s="9"/>
    </row>
    <row r="16" spans="1:15" ht="6" customHeight="1">
      <c r="A16" s="9"/>
      <c r="B16" s="9"/>
      <c r="C16" s="9"/>
      <c r="D16" s="42"/>
      <c r="E16" s="42"/>
      <c r="F16" s="9"/>
      <c r="G16" s="9"/>
      <c r="H16" s="9"/>
      <c r="I16" s="9"/>
      <c r="J16" s="9"/>
      <c r="K16" s="9"/>
      <c r="L16" s="9"/>
      <c r="M16" s="9"/>
      <c r="N16" s="9"/>
      <c r="O16" s="9"/>
    </row>
    <row r="17" spans="1:15" ht="15">
      <c r="A17" s="11" t="s">
        <v>257</v>
      </c>
      <c r="B17" s="9"/>
      <c r="C17" s="8"/>
      <c r="D17" s="42"/>
      <c r="G17" s="43"/>
      <c r="H17" s="43"/>
      <c r="I17" s="43"/>
      <c r="J17" s="43"/>
      <c r="K17" s="43"/>
      <c r="L17" s="43"/>
      <c r="M17" s="43"/>
      <c r="N17" s="43" t="s">
        <v>35</v>
      </c>
      <c r="O17" s="9"/>
    </row>
    <row r="18" spans="1:15" ht="15">
      <c r="A18" s="11"/>
      <c r="B18" s="9" t="s">
        <v>36</v>
      </c>
      <c r="C18" s="8"/>
      <c r="D18" s="42"/>
      <c r="E18" s="43"/>
      <c r="F18" s="9"/>
      <c r="G18" s="9"/>
      <c r="H18" s="9"/>
      <c r="I18" s="9"/>
      <c r="J18" s="9"/>
      <c r="K18" s="9"/>
      <c r="L18" s="9"/>
      <c r="M18" s="9"/>
      <c r="N18" s="9"/>
      <c r="O18" s="9"/>
    </row>
    <row r="19" spans="1:15" ht="15">
      <c r="A19" s="9"/>
      <c r="C19" s="186" t="s">
        <v>29</v>
      </c>
      <c r="D19" s="298">
        <f>'S1 Numbers'!C37/1000</f>
        <v>4.852</v>
      </c>
      <c r="E19" s="298">
        <f>'S1 Numbers'!D37/1000</f>
        <v>5.072</v>
      </c>
      <c r="F19" s="298">
        <f>'S1 Numbers'!E37/1000</f>
        <v>5.164</v>
      </c>
      <c r="G19" s="298">
        <f>'S1 Numbers'!F37/1000</f>
        <v>5.405</v>
      </c>
      <c r="H19" s="298">
        <f>'S1 Numbers'!G37/1000</f>
        <v>5.567</v>
      </c>
      <c r="I19" s="298">
        <f>'S1 Numbers'!H37/1000</f>
        <v>5.73</v>
      </c>
      <c r="J19" s="298">
        <f>'S1 Numbers'!I37/1000</f>
        <v>5.856</v>
      </c>
      <c r="K19" s="298">
        <f>'S1 Numbers'!J37/1000</f>
        <v>6.094203</v>
      </c>
      <c r="L19" s="298">
        <f>'S1 Numbers'!K37/1000</f>
        <v>6.15079</v>
      </c>
      <c r="M19" s="339">
        <f>'S1 Numbers'!L37/1000</f>
        <v>6.442</v>
      </c>
      <c r="N19" s="339">
        <f>'S1 Numbers'!M37/1000</f>
        <v>6.577</v>
      </c>
      <c r="O19" s="9"/>
    </row>
    <row r="20" spans="1:15" ht="15">
      <c r="A20" s="9"/>
      <c r="B20" s="9"/>
      <c r="C20" s="186" t="s">
        <v>260</v>
      </c>
      <c r="D20" s="42">
        <v>82.1</v>
      </c>
      <c r="E20" s="179">
        <v>85.7</v>
      </c>
      <c r="F20" s="179">
        <v>87.8</v>
      </c>
      <c r="G20" s="59">
        <v>88.4</v>
      </c>
      <c r="H20" s="178">
        <v>90.8</v>
      </c>
      <c r="I20" s="178">
        <v>92.6</v>
      </c>
      <c r="J20" s="178">
        <v>93</v>
      </c>
      <c r="K20" s="178">
        <v>96.6</v>
      </c>
      <c r="L20" s="178">
        <v>97</v>
      </c>
      <c r="M20" s="178">
        <v>99.187</v>
      </c>
      <c r="N20" s="178">
        <v>100.6</v>
      </c>
      <c r="O20" s="9"/>
    </row>
    <row r="21" spans="1:15" ht="15">
      <c r="A21" s="9"/>
      <c r="B21" s="9" t="s">
        <v>164</v>
      </c>
      <c r="C21" s="9"/>
      <c r="D21" s="42"/>
      <c r="E21" s="44"/>
      <c r="F21" s="9"/>
      <c r="G21" s="9"/>
      <c r="H21" s="9"/>
      <c r="I21" s="9"/>
      <c r="J21" s="9"/>
      <c r="K21" s="9"/>
      <c r="L21" s="9"/>
      <c r="M21" s="9"/>
      <c r="N21" s="9"/>
      <c r="O21" s="9"/>
    </row>
    <row r="22" spans="1:15" ht="15">
      <c r="A22" s="9"/>
      <c r="C22" s="186" t="s">
        <v>29</v>
      </c>
      <c r="D22" s="279">
        <f>'S1 Numbers'!C38/1000</f>
        <v>20.6</v>
      </c>
      <c r="E22" s="279">
        <f>'S1 Numbers'!D38/1000</f>
        <v>20.813</v>
      </c>
      <c r="F22" s="279">
        <f>'S1 Numbers'!E38/1000</f>
        <v>21.021</v>
      </c>
      <c r="G22" s="279">
        <f>'S1 Numbers'!F38/1000</f>
        <v>20.532</v>
      </c>
      <c r="H22" s="279">
        <f>'S1 Numbers'!G38/1000</f>
        <v>20.775</v>
      </c>
      <c r="I22" s="279">
        <f>'S1 Numbers'!H38/1000</f>
        <v>21.533</v>
      </c>
      <c r="J22" s="279">
        <f>'S1 Numbers'!I38/1000</f>
        <v>21.826</v>
      </c>
      <c r="K22" s="279">
        <f>'S1 Numbers'!J38/1000</f>
        <v>22.114828</v>
      </c>
      <c r="L22" s="279">
        <f>'S1 Numbers'!K38/1000</f>
        <v>21.904106</v>
      </c>
      <c r="M22" s="279">
        <f>'S1 Numbers'!L38/1000</f>
        <v>22.596</v>
      </c>
      <c r="N22" s="279">
        <f>'S1 Numbers'!M38/1000</f>
        <v>22.376</v>
      </c>
      <c r="O22" s="9"/>
    </row>
    <row r="23" spans="1:15" ht="15">
      <c r="A23" s="9"/>
      <c r="B23" s="9"/>
      <c r="C23" s="186" t="s">
        <v>259</v>
      </c>
      <c r="D23" s="42">
        <v>207.5</v>
      </c>
      <c r="E23" s="179">
        <v>210</v>
      </c>
      <c r="F23" s="177">
        <v>212.6</v>
      </c>
      <c r="G23" s="59">
        <v>211.7</v>
      </c>
      <c r="H23" s="178">
        <v>215.1</v>
      </c>
      <c r="I23" s="178">
        <v>218.6</v>
      </c>
      <c r="J23" s="178">
        <v>221</v>
      </c>
      <c r="K23" s="178">
        <v>224.1</v>
      </c>
      <c r="L23" s="178">
        <v>223.1</v>
      </c>
      <c r="M23" s="178">
        <v>226.1</v>
      </c>
      <c r="N23" s="178">
        <v>224.9</v>
      </c>
      <c r="O23" s="9"/>
    </row>
    <row r="24" spans="1:15" ht="15">
      <c r="A24" s="9"/>
      <c r="B24" s="9" t="s">
        <v>165</v>
      </c>
      <c r="C24" s="186"/>
      <c r="D24" s="42"/>
      <c r="E24" s="44"/>
      <c r="F24" s="177"/>
      <c r="G24" s="59"/>
      <c r="H24" s="178"/>
      <c r="I24" s="178"/>
      <c r="J24" s="178"/>
      <c r="K24" s="178"/>
      <c r="L24" s="178"/>
      <c r="M24" s="178"/>
      <c r="N24" s="178"/>
      <c r="O24" s="9"/>
    </row>
    <row r="25" spans="1:15" ht="15">
      <c r="A25" s="9"/>
      <c r="B25" s="9"/>
      <c r="C25" s="186" t="s">
        <v>29</v>
      </c>
      <c r="D25" s="327">
        <f>'S1 Numbers'!C39/1000</f>
        <v>38.582</v>
      </c>
      <c r="E25" s="327">
        <f>'S1 Numbers'!D39/1000</f>
        <v>39.169</v>
      </c>
      <c r="F25" s="327">
        <f>'S1 Numbers'!E39/1000</f>
        <v>39.77</v>
      </c>
      <c r="G25" s="327">
        <f>'S1 Numbers'!F39/1000</f>
        <v>39.561</v>
      </c>
      <c r="H25" s="327">
        <f>'S1 Numbers'!G39/1000</f>
        <v>40.065</v>
      </c>
      <c r="I25" s="327">
        <f>'S1 Numbers'!H39/1000</f>
        <v>41.535</v>
      </c>
      <c r="J25" s="327">
        <f>'S1 Numbers'!I39/1000</f>
        <v>42.038</v>
      </c>
      <c r="K25" s="327">
        <f>'S1 Numbers'!J39/1000</f>
        <v>42.705288</v>
      </c>
      <c r="L25" s="327">
        <f>'S1 Numbers'!K39/1000</f>
        <v>42.717842000000005</v>
      </c>
      <c r="M25" s="327">
        <f>'S1 Numbers'!L39/1000</f>
        <v>43.859</v>
      </c>
      <c r="N25" s="327">
        <f>'S1 Numbers'!M39/1000</f>
        <v>44.426</v>
      </c>
      <c r="O25" s="9"/>
    </row>
    <row r="26" spans="1:15" ht="15">
      <c r="A26" s="9"/>
      <c r="B26" s="9"/>
      <c r="C26" s="186" t="s">
        <v>259</v>
      </c>
      <c r="D26" s="178">
        <v>450.3</v>
      </c>
      <c r="E26" s="178">
        <v>458.5</v>
      </c>
      <c r="F26" s="178">
        <v>467</v>
      </c>
      <c r="G26" s="178">
        <v>467.1</v>
      </c>
      <c r="H26" s="178">
        <v>474.4</v>
      </c>
      <c r="I26" s="178">
        <v>486.5</v>
      </c>
      <c r="J26" s="178">
        <v>490.4</v>
      </c>
      <c r="K26" s="178">
        <v>498.6</v>
      </c>
      <c r="L26" s="178">
        <v>499.4</v>
      </c>
      <c r="M26" s="178">
        <v>506.4</v>
      </c>
      <c r="N26" s="178">
        <v>513</v>
      </c>
      <c r="O26" s="9"/>
    </row>
    <row r="27" spans="1:15" ht="6" customHeight="1">
      <c r="A27" s="9"/>
      <c r="B27" s="9"/>
      <c r="C27" s="9"/>
      <c r="D27" s="42"/>
      <c r="E27" s="42"/>
      <c r="F27" s="9"/>
      <c r="G27" s="9"/>
      <c r="H27" s="9"/>
      <c r="I27" s="9"/>
      <c r="J27" s="9"/>
      <c r="K27" s="9"/>
      <c r="L27" s="9"/>
      <c r="M27" s="9"/>
      <c r="N27" s="9"/>
      <c r="O27" s="9"/>
    </row>
    <row r="28" spans="1:15" ht="15">
      <c r="A28" s="13" t="s">
        <v>70</v>
      </c>
      <c r="B28" s="9"/>
      <c r="C28" s="9"/>
      <c r="D28" s="42"/>
      <c r="G28" s="43"/>
      <c r="H28" s="43"/>
      <c r="I28" s="43"/>
      <c r="J28" s="43"/>
      <c r="K28" s="43"/>
      <c r="L28" s="43"/>
      <c r="M28" s="43"/>
      <c r="N28" s="43" t="s">
        <v>28</v>
      </c>
      <c r="O28" s="9"/>
    </row>
    <row r="29" spans="1:15" ht="15">
      <c r="A29" s="9"/>
      <c r="B29" s="8"/>
      <c r="C29" s="9" t="s">
        <v>29</v>
      </c>
      <c r="D29" s="297">
        <f>'S1 Numbers'!C43/1000</f>
        <v>4.424</v>
      </c>
      <c r="E29" s="297">
        <f>'S1 Numbers'!D43/1000</f>
        <v>4.457</v>
      </c>
      <c r="F29" s="297">
        <f>'S1 Numbers'!E43/1000</f>
        <v>4.075</v>
      </c>
      <c r="G29" s="297">
        <f>'S1 Numbers'!F43/1000</f>
        <v>3.894</v>
      </c>
      <c r="H29" s="297">
        <f>'S1 Numbers'!G43/1000</f>
        <v>3.758</v>
      </c>
      <c r="I29" s="297">
        <f>'S1 Numbers'!H43/1000</f>
        <v>3.533</v>
      </c>
      <c r="J29" s="297">
        <f>'S1 Numbers'!I43/1000</f>
        <v>3.294</v>
      </c>
      <c r="K29" s="297">
        <f>'S1 Numbers'!J43/1000</f>
        <v>3.074</v>
      </c>
      <c r="L29" s="297">
        <f>'S1 Numbers'!K43/1000</f>
        <v>2.949</v>
      </c>
      <c r="M29" s="297">
        <f>'S1 Numbers'!L43/1000</f>
        <v>2.94</v>
      </c>
      <c r="N29" s="297">
        <f>'S1 Numbers'!M43/1000</f>
        <v>2.598</v>
      </c>
      <c r="O29" s="9"/>
    </row>
    <row r="30" spans="1:15" ht="15">
      <c r="A30" s="9"/>
      <c r="B30" s="9"/>
      <c r="C30" s="9" t="s">
        <v>30</v>
      </c>
      <c r="D30" s="42">
        <v>46.583</v>
      </c>
      <c r="E30" s="24">
        <v>44.255</v>
      </c>
      <c r="F30" s="24">
        <v>42.545</v>
      </c>
      <c r="G30" s="24">
        <v>41.564</v>
      </c>
      <c r="H30" s="24">
        <v>40.56</v>
      </c>
      <c r="I30" s="178">
        <v>39.407</v>
      </c>
      <c r="J30" s="178">
        <v>37.215</v>
      </c>
      <c r="K30" s="178">
        <v>34.351</v>
      </c>
      <c r="L30" s="178">
        <v>32.155</v>
      </c>
      <c r="M30" s="178">
        <v>31.845</v>
      </c>
      <c r="N30" s="178">
        <v>30.7</v>
      </c>
      <c r="O30" s="9"/>
    </row>
    <row r="31" spans="1:15" ht="6" customHeight="1">
      <c r="A31" s="9"/>
      <c r="B31" s="9"/>
      <c r="C31" s="9"/>
      <c r="D31" s="36"/>
      <c r="E31" s="38"/>
      <c r="F31" s="9"/>
      <c r="G31" s="9"/>
      <c r="H31" s="9"/>
      <c r="I31" s="9"/>
      <c r="J31" s="9"/>
      <c r="K31" s="9"/>
      <c r="L31" s="9"/>
      <c r="M31" s="9"/>
      <c r="N31" s="9"/>
      <c r="O31" s="9"/>
    </row>
    <row r="32" spans="1:15" ht="15">
      <c r="A32" s="13" t="s">
        <v>451</v>
      </c>
      <c r="B32" s="11"/>
      <c r="C32" s="11"/>
      <c r="D32" s="38"/>
      <c r="G32" s="39"/>
      <c r="H32" s="39"/>
      <c r="I32" s="39"/>
      <c r="J32" s="39"/>
      <c r="K32" s="39"/>
      <c r="L32" s="39"/>
      <c r="M32" s="39"/>
      <c r="N32" s="39" t="s">
        <v>37</v>
      </c>
      <c r="O32" s="9"/>
    </row>
    <row r="33" spans="1:15" ht="15">
      <c r="A33" s="9"/>
      <c r="B33" s="8"/>
      <c r="C33" s="9" t="s">
        <v>29</v>
      </c>
      <c r="D33" s="280">
        <f>'S1 Numbers'!C11</f>
        <v>448.455</v>
      </c>
      <c r="E33" s="305">
        <f>'S1 Numbers'!D11</f>
        <v>423.798</v>
      </c>
      <c r="F33" s="280">
        <f>'S1 Numbers'!E11</f>
        <v>454.784</v>
      </c>
      <c r="G33" s="280">
        <f>'S1 Numbers'!F11</f>
        <v>457.949</v>
      </c>
      <c r="H33" s="280">
        <f>'S1 Numbers'!G11</f>
        <v>465.849</v>
      </c>
      <c r="I33" s="280">
        <f>'S1 Numbers'!H11</f>
        <v>470.74</v>
      </c>
      <c r="J33" s="280">
        <f>'S1 Numbers'!I11</f>
        <v>477.582</v>
      </c>
      <c r="K33" s="280">
        <f>'S1 Numbers'!J11</f>
        <v>478.87</v>
      </c>
      <c r="L33" s="280">
        <f>'S1 Numbers'!K11</f>
        <v>476.842</v>
      </c>
      <c r="M33" s="299">
        <f>'S1 Numbers'!L11</f>
        <v>482</v>
      </c>
      <c r="N33" s="299" t="str">
        <f>'S1 Numbers'!M11</f>
        <v>..</v>
      </c>
      <c r="O33" s="9"/>
    </row>
    <row r="34" spans="1:15" ht="15">
      <c r="A34" s="9"/>
      <c r="B34" s="8"/>
      <c r="C34" s="9" t="s">
        <v>30</v>
      </c>
      <c r="D34" s="310">
        <v>4430</v>
      </c>
      <c r="E34" s="310">
        <v>4350</v>
      </c>
      <c r="F34" s="310">
        <v>4376</v>
      </c>
      <c r="G34" s="310">
        <v>4420</v>
      </c>
      <c r="H34" s="310">
        <v>4455</v>
      </c>
      <c r="I34" s="193">
        <v>4550</v>
      </c>
      <c r="J34" s="71">
        <v>4681</v>
      </c>
      <c r="K34" s="71">
        <v>4737</v>
      </c>
      <c r="L34" s="71">
        <v>4791</v>
      </c>
      <c r="M34" s="71">
        <v>4972</v>
      </c>
      <c r="N34" s="71" t="s">
        <v>17</v>
      </c>
      <c r="O34" s="9"/>
    </row>
    <row r="35" spans="1:15" ht="6" customHeight="1">
      <c r="A35" s="9"/>
      <c r="B35" s="8"/>
      <c r="C35" s="9"/>
      <c r="D35" s="38"/>
      <c r="E35" s="38"/>
      <c r="F35" s="9"/>
      <c r="G35" s="9"/>
      <c r="H35" s="9"/>
      <c r="I35" s="9"/>
      <c r="J35" s="9"/>
      <c r="K35" s="9"/>
      <c r="L35" s="9"/>
      <c r="M35" s="9"/>
      <c r="N35" s="9"/>
      <c r="O35" s="9"/>
    </row>
    <row r="36" spans="1:15" ht="15">
      <c r="A36" s="13" t="s">
        <v>452</v>
      </c>
      <c r="B36" s="9"/>
      <c r="C36" s="8"/>
      <c r="D36" s="38"/>
      <c r="G36" s="39"/>
      <c r="H36" s="39"/>
      <c r="I36" s="39"/>
      <c r="J36" s="39"/>
      <c r="K36" s="39"/>
      <c r="L36" s="39"/>
      <c r="M36" s="39"/>
      <c r="N36" s="39" t="s">
        <v>37</v>
      </c>
      <c r="O36" s="9"/>
    </row>
    <row r="37" spans="1:15" ht="15">
      <c r="A37" s="9"/>
      <c r="B37" s="8"/>
      <c r="C37" s="186" t="s">
        <v>29</v>
      </c>
      <c r="D37" s="283">
        <f>'S1 Numbers'!C49</f>
        <v>60.71</v>
      </c>
      <c r="E37" s="283">
        <f>'S1 Numbers'!D49</f>
        <v>62.46</v>
      </c>
      <c r="F37" s="283">
        <f>'S1 Numbers'!E49</f>
        <v>64.88</v>
      </c>
      <c r="G37" s="283">
        <f>'S1 Numbers'!F49</f>
        <v>64.79</v>
      </c>
      <c r="H37" s="283">
        <f>'S1 Numbers'!G49</f>
        <v>64.57</v>
      </c>
      <c r="I37" s="283">
        <f>'S1 Numbers'!H49</f>
        <v>61.36</v>
      </c>
      <c r="J37" s="283">
        <f>'S1 Numbers'!I49</f>
        <v>66.05</v>
      </c>
      <c r="K37" s="283">
        <f>'S1 Numbers'!J49</f>
        <v>72.92</v>
      </c>
      <c r="L37" s="340">
        <f>'S1 Numbers'!K49</f>
        <v>78.1</v>
      </c>
      <c r="M37" s="340" t="str">
        <f>'S1 Numbers'!L49</f>
        <v>..</v>
      </c>
      <c r="N37" s="340" t="str">
        <f>'S1 Numbers'!M49</f>
        <v>..</v>
      </c>
      <c r="O37" s="9"/>
    </row>
    <row r="38" spans="1:15" ht="15">
      <c r="A38" s="9"/>
      <c r="B38" s="9"/>
      <c r="C38" s="9" t="s">
        <v>30</v>
      </c>
      <c r="D38" s="40">
        <v>846</v>
      </c>
      <c r="E38" s="40">
        <v>892</v>
      </c>
      <c r="F38" s="75">
        <v>931</v>
      </c>
      <c r="G38" s="40">
        <v>957</v>
      </c>
      <c r="H38" s="40">
        <v>960</v>
      </c>
      <c r="I38" s="176">
        <v>976</v>
      </c>
      <c r="J38" s="193">
        <v>1012</v>
      </c>
      <c r="K38" s="193">
        <v>1045</v>
      </c>
      <c r="L38" s="193">
        <v>1082</v>
      </c>
      <c r="M38" s="193">
        <v>1151</v>
      </c>
      <c r="N38" s="193">
        <v>1232</v>
      </c>
      <c r="O38" s="367"/>
    </row>
    <row r="39" spans="1:15" ht="6" customHeight="1">
      <c r="A39" s="9"/>
      <c r="B39" s="9"/>
      <c r="C39" s="9"/>
      <c r="D39" s="38"/>
      <c r="E39" s="38"/>
      <c r="F39" s="9"/>
      <c r="G39" s="9"/>
      <c r="H39" s="9"/>
      <c r="I39" s="9"/>
      <c r="J39" s="9"/>
      <c r="K39" s="9"/>
      <c r="L39" s="9"/>
      <c r="M39" s="9"/>
      <c r="N39" s="9"/>
      <c r="O39" s="9"/>
    </row>
    <row r="40" spans="1:15" ht="15">
      <c r="A40" s="13" t="s">
        <v>262</v>
      </c>
      <c r="B40" s="9"/>
      <c r="C40" s="8"/>
      <c r="D40" s="38"/>
      <c r="G40" s="39"/>
      <c r="H40" s="39"/>
      <c r="I40" s="39"/>
      <c r="J40" s="39"/>
      <c r="K40" s="39"/>
      <c r="L40" s="39"/>
      <c r="M40" s="39"/>
      <c r="N40" s="39" t="s">
        <v>37</v>
      </c>
      <c r="O40" s="9"/>
    </row>
    <row r="41" spans="1:15" ht="15">
      <c r="A41" s="9"/>
      <c r="B41" s="8"/>
      <c r="C41" s="9" t="s">
        <v>29</v>
      </c>
      <c r="D41" s="316">
        <f>'S1 Numbers'!C54/1000</f>
        <v>14.391</v>
      </c>
      <c r="E41" s="316">
        <f>'S1 Numbers'!D54/1000</f>
        <v>15.193</v>
      </c>
      <c r="F41" s="316">
        <f>'S1 Numbers'!E54/1000</f>
        <v>15.941</v>
      </c>
      <c r="G41" s="316">
        <f>'S1 Numbers'!F54/1000</f>
        <v>16.787</v>
      </c>
      <c r="H41" s="316">
        <f>'S1 Numbers'!G54/1000</f>
        <v>18.081</v>
      </c>
      <c r="I41" s="316">
        <f>'S1 Numbers'!H54/1000</f>
        <v>19.783</v>
      </c>
      <c r="J41" s="316">
        <f>'S1 Numbers'!I54/1000</f>
        <v>21.084</v>
      </c>
      <c r="K41" s="316">
        <f>'S1 Numbers'!J54/1000</f>
        <v>22.555</v>
      </c>
      <c r="L41" s="316">
        <f>'S1 Numbers'!K54/1000</f>
        <v>23.795</v>
      </c>
      <c r="M41" s="316">
        <f>'S1 Numbers'!L54/1000</f>
        <v>24.437</v>
      </c>
      <c r="N41" s="316">
        <f>'S1 Numbers'!M54/1000</f>
        <v>25.132</v>
      </c>
      <c r="O41" s="9"/>
    </row>
    <row r="42" spans="1:15" ht="15">
      <c r="A42" s="9"/>
      <c r="B42" s="9"/>
      <c r="C42" s="9" t="s">
        <v>51</v>
      </c>
      <c r="D42" s="38">
        <v>146.7</v>
      </c>
      <c r="E42" s="38">
        <v>158.9</v>
      </c>
      <c r="F42" s="59">
        <v>168.4</v>
      </c>
      <c r="G42" s="59">
        <v>179.885213</v>
      </c>
      <c r="H42" s="59">
        <v>181.230875</v>
      </c>
      <c r="I42" s="170">
        <v>188.8</v>
      </c>
      <c r="J42" s="170">
        <v>200</v>
      </c>
      <c r="K42" s="331">
        <v>215.7</v>
      </c>
      <c r="L42" s="331">
        <v>228.217</v>
      </c>
      <c r="M42" s="331">
        <v>235.199</v>
      </c>
      <c r="N42" s="331">
        <v>240.722</v>
      </c>
      <c r="O42" s="287"/>
    </row>
    <row r="43" s="60" customFormat="1" ht="11.25">
      <c r="D43" s="61"/>
    </row>
    <row r="44" spans="1:15" ht="15">
      <c r="A44" s="13" t="s">
        <v>39</v>
      </c>
      <c r="B44" s="9"/>
      <c r="C44" s="8"/>
      <c r="D44" s="38"/>
      <c r="G44" s="39"/>
      <c r="H44" s="39"/>
      <c r="I44" s="39"/>
      <c r="J44" s="39"/>
      <c r="K44" s="39"/>
      <c r="L44" s="39"/>
      <c r="M44" s="39"/>
      <c r="N44" s="39" t="s">
        <v>21</v>
      </c>
      <c r="O44" s="9"/>
    </row>
    <row r="45" spans="1:15" ht="15">
      <c r="A45" s="13"/>
      <c r="B45" s="8" t="s">
        <v>40</v>
      </c>
      <c r="C45" s="8"/>
      <c r="D45" s="38"/>
      <c r="E45" s="39"/>
      <c r="F45" s="9"/>
      <c r="G45" s="9"/>
      <c r="H45" s="9"/>
      <c r="I45" s="9"/>
      <c r="J45" s="9"/>
      <c r="K45" s="9"/>
      <c r="L45" s="9"/>
      <c r="M45" s="9"/>
      <c r="N45" s="9"/>
      <c r="O45" s="9"/>
    </row>
    <row r="46" spans="1:15" ht="15">
      <c r="A46" s="9"/>
      <c r="C46" s="9" t="s">
        <v>29</v>
      </c>
      <c r="D46" s="280">
        <f>'S1 Numbers'!C17</f>
        <v>157.4</v>
      </c>
      <c r="E46" s="280">
        <f>'S1 Numbers'!D17</f>
        <v>155.6</v>
      </c>
      <c r="F46" s="280">
        <f>'S1 Numbers'!E17</f>
        <v>155.8</v>
      </c>
      <c r="G46" s="280">
        <f>'S1 Numbers'!F17</f>
        <v>158.5</v>
      </c>
      <c r="H46" s="280">
        <f>'S1 Numbers'!G17</f>
        <v>150.8</v>
      </c>
      <c r="I46" s="280">
        <f>'S1 Numbers'!H17</f>
        <v>154.4</v>
      </c>
      <c r="J46" s="280">
        <f>'S1 Numbers'!I17</f>
        <v>153.4</v>
      </c>
      <c r="K46" s="280">
        <f>'S1 Numbers'!J17</f>
        <v>173.1</v>
      </c>
      <c r="L46" s="280">
        <f>'S1 Numbers'!K17</f>
        <v>165.6</v>
      </c>
      <c r="M46" s="299">
        <f>'S1 Numbers'!L17</f>
        <v>172.4</v>
      </c>
      <c r="N46" s="299" t="str">
        <f>'S1 Numbers'!M17</f>
        <v>..</v>
      </c>
      <c r="O46" s="45"/>
    </row>
    <row r="47" spans="1:15" ht="15">
      <c r="A47" s="9"/>
      <c r="B47" s="8"/>
      <c r="C47" s="9" t="s">
        <v>30</v>
      </c>
      <c r="D47" s="36">
        <v>1643</v>
      </c>
      <c r="E47" s="36">
        <v>1630</v>
      </c>
      <c r="F47" s="22">
        <v>1567</v>
      </c>
      <c r="G47" s="22">
        <v>1593</v>
      </c>
      <c r="H47" s="22">
        <v>1581</v>
      </c>
      <c r="I47" s="71">
        <v>1627</v>
      </c>
      <c r="J47" s="239">
        <v>1643</v>
      </c>
      <c r="K47" s="71">
        <v>1744</v>
      </c>
      <c r="L47" s="71">
        <v>1746</v>
      </c>
      <c r="M47" s="22">
        <v>1810</v>
      </c>
      <c r="N47" s="22" t="s">
        <v>17</v>
      </c>
      <c r="O47" s="9"/>
    </row>
    <row r="48" spans="1:15" ht="15">
      <c r="A48" s="9"/>
      <c r="B48" s="8" t="s">
        <v>453</v>
      </c>
      <c r="C48" s="9"/>
      <c r="D48" s="36"/>
      <c r="E48" s="41"/>
      <c r="F48" s="9"/>
      <c r="G48" s="9"/>
      <c r="H48" s="9"/>
      <c r="I48" s="9"/>
      <c r="J48" s="9"/>
      <c r="K48" s="9"/>
      <c r="L48" s="9"/>
      <c r="M48" s="9"/>
      <c r="N48" s="9"/>
      <c r="O48" s="9"/>
    </row>
    <row r="49" spans="1:15" ht="15">
      <c r="A49" s="9"/>
      <c r="C49" s="9" t="s">
        <v>29</v>
      </c>
      <c r="D49" s="317">
        <f>'S1 Numbers'!C18</f>
        <v>7.04</v>
      </c>
      <c r="E49" s="317">
        <f>'S1 Numbers'!D18</f>
        <v>7.69</v>
      </c>
      <c r="F49" s="317">
        <f>'S1 Numbers'!E18</f>
        <v>8.24</v>
      </c>
      <c r="G49" s="317">
        <f>'S1 Numbers'!F18</f>
        <v>8.25</v>
      </c>
      <c r="H49" s="317">
        <f>'S1 Numbers'!G18</f>
        <v>9.570161</v>
      </c>
      <c r="I49" s="317">
        <f>'S1 Numbers'!H18</f>
        <v>9.119996</v>
      </c>
      <c r="J49" s="317">
        <f>'S1 Numbers'!I18</f>
        <v>8.318532</v>
      </c>
      <c r="K49" s="317">
        <f>'S1 Numbers'!J18</f>
        <v>11.25</v>
      </c>
      <c r="L49" s="317">
        <f>'S1 Numbers'!K18</f>
        <v>14.31</v>
      </c>
      <c r="M49" s="318">
        <f>'S1 Numbers'!L18</f>
        <v>12.96</v>
      </c>
      <c r="N49" s="318" t="str">
        <f>'S1 Numbers'!M18</f>
        <v>..</v>
      </c>
      <c r="O49" s="9"/>
    </row>
    <row r="50" spans="1:15" ht="15">
      <c r="A50" s="9"/>
      <c r="B50" s="8"/>
      <c r="C50" s="45" t="s">
        <v>30</v>
      </c>
      <c r="D50" s="36">
        <v>105.4</v>
      </c>
      <c r="E50" s="36">
        <v>102.1</v>
      </c>
      <c r="F50" s="76">
        <v>91.9</v>
      </c>
      <c r="G50" s="7">
        <v>95.4</v>
      </c>
      <c r="H50" s="77">
        <v>94.4</v>
      </c>
      <c r="I50" s="77">
        <v>87</v>
      </c>
      <c r="J50" s="306">
        <v>88.9</v>
      </c>
      <c r="K50" s="77">
        <v>101.1</v>
      </c>
      <c r="L50" s="350">
        <v>107.6</v>
      </c>
      <c r="M50" s="77">
        <v>108.4</v>
      </c>
      <c r="N50" s="194" t="s">
        <v>17</v>
      </c>
      <c r="O50" s="9"/>
    </row>
    <row r="51" spans="1:15" ht="15">
      <c r="A51" s="9"/>
      <c r="B51" s="8" t="s">
        <v>195</v>
      </c>
      <c r="C51" s="9"/>
      <c r="D51" s="36"/>
      <c r="E51" s="41"/>
      <c r="F51" s="9"/>
      <c r="G51" s="9"/>
      <c r="H51" s="9"/>
      <c r="I51" s="9"/>
      <c r="J51" s="9"/>
      <c r="K51" s="9"/>
      <c r="L51" s="9"/>
      <c r="M51" s="9"/>
      <c r="N51" s="9"/>
      <c r="O51" s="9"/>
    </row>
    <row r="52" spans="1:15" ht="15">
      <c r="A52" s="9"/>
      <c r="C52" s="9" t="s">
        <v>29</v>
      </c>
      <c r="D52" s="283">
        <f>'S1 Numbers'!C19</f>
        <v>34.5</v>
      </c>
      <c r="E52" s="283">
        <f>'S1 Numbers'!D19</f>
        <v>39.7</v>
      </c>
      <c r="F52" s="284">
        <f>'S1 Numbers'!E19</f>
        <v>35.3</v>
      </c>
      <c r="G52" s="283">
        <f>'S1 Numbers'!F19</f>
        <v>24.7</v>
      </c>
      <c r="H52" s="283">
        <f>'S1 Numbers'!G19</f>
        <v>20.6</v>
      </c>
      <c r="I52" s="283">
        <f>'S1 Numbers'!H19</f>
        <v>19.2</v>
      </c>
      <c r="J52" s="283">
        <f>'S1 Numbers'!I19</f>
        <v>19.51</v>
      </c>
      <c r="K52" s="283">
        <f>'S1 Numbers'!J19</f>
        <v>20.49</v>
      </c>
      <c r="L52" s="283">
        <f>'S1 Numbers'!K19</f>
        <v>25.53</v>
      </c>
      <c r="M52" s="285">
        <f>'S1 Numbers'!L19</f>
        <v>20.08</v>
      </c>
      <c r="N52" s="285" t="str">
        <f>'S1 Numbers'!M19</f>
        <v>..</v>
      </c>
      <c r="O52" s="9"/>
    </row>
    <row r="53" spans="1:15" ht="15">
      <c r="A53" s="9"/>
      <c r="B53" s="8"/>
      <c r="C53" s="9" t="s">
        <v>51</v>
      </c>
      <c r="D53" s="38">
        <v>71.1</v>
      </c>
      <c r="E53" s="41">
        <v>77.3</v>
      </c>
      <c r="F53" s="41">
        <v>73</v>
      </c>
      <c r="G53" s="78">
        <v>63.1</v>
      </c>
      <c r="H53" s="38">
        <v>58.5</v>
      </c>
      <c r="I53" s="189">
        <v>59.5</v>
      </c>
      <c r="J53" s="189">
        <v>58.5</v>
      </c>
      <c r="K53" s="311">
        <v>59.79</v>
      </c>
      <c r="L53" s="41">
        <v>65.1</v>
      </c>
      <c r="M53" s="41">
        <v>56.7</v>
      </c>
      <c r="N53" s="41" t="s">
        <v>17</v>
      </c>
      <c r="O53" s="9"/>
    </row>
    <row r="54" spans="1:15" ht="15">
      <c r="A54" s="9"/>
      <c r="B54" s="8" t="s">
        <v>460</v>
      </c>
      <c r="C54" s="9"/>
      <c r="D54" s="36"/>
      <c r="E54" s="41"/>
      <c r="F54" s="58"/>
      <c r="G54" s="9"/>
      <c r="H54" s="9"/>
      <c r="I54" s="9"/>
      <c r="J54" s="9"/>
      <c r="K54" s="9"/>
      <c r="L54" s="9"/>
      <c r="M54" s="9"/>
      <c r="N54" s="9"/>
      <c r="O54" s="9"/>
    </row>
    <row r="55" spans="1:15" ht="15">
      <c r="A55" s="9"/>
      <c r="C55" s="9" t="s">
        <v>29</v>
      </c>
      <c r="D55" s="283">
        <f>'S1 Numbers'!C22</f>
        <v>25.715</v>
      </c>
      <c r="E55" s="283">
        <f>'S1 Numbers'!D22</f>
        <v>28.061</v>
      </c>
      <c r="F55" s="283">
        <f>'S1 Numbers'!E22</f>
        <v>28.025</v>
      </c>
      <c r="G55" s="283">
        <f>'S1 Numbers'!F22</f>
        <v>28.149</v>
      </c>
      <c r="H55" s="283">
        <f>'S1 Numbers'!G22</f>
        <v>28.132</v>
      </c>
      <c r="I55" s="283">
        <f>'S1 Numbers'!H22</f>
        <v>28.042</v>
      </c>
      <c r="J55" s="283">
        <f>'S1 Numbers'!I22</f>
        <v>27.701</v>
      </c>
      <c r="K55" s="283">
        <f>'S1 Numbers'!J22</f>
        <v>27.649039</v>
      </c>
      <c r="L55" s="283">
        <f>'S1 Numbers'!K22</f>
        <v>27.6</v>
      </c>
      <c r="M55" s="283">
        <f>'S1 Numbers'!L22</f>
        <v>27.8</v>
      </c>
      <c r="N55" s="285">
        <f>'S1 Numbers'!M22</f>
        <v>27.5</v>
      </c>
      <c r="O55" s="9"/>
    </row>
    <row r="56" spans="1:15" ht="15">
      <c r="A56" s="9"/>
      <c r="B56" s="9"/>
      <c r="C56" s="45" t="s">
        <v>30</v>
      </c>
      <c r="D56" s="42">
        <v>61.400659</v>
      </c>
      <c r="E56" s="59">
        <v>64.992938</v>
      </c>
      <c r="F56" s="41">
        <v>64.776427</v>
      </c>
      <c r="G56" s="21">
        <v>63.584265</v>
      </c>
      <c r="H56" s="21">
        <v>62.975619</v>
      </c>
      <c r="I56" s="189">
        <v>58.407</v>
      </c>
      <c r="J56" s="189">
        <v>54.898</v>
      </c>
      <c r="K56" s="189">
        <v>56.0877</v>
      </c>
      <c r="L56" s="189">
        <v>55.4</v>
      </c>
      <c r="M56" s="189">
        <v>54.5</v>
      </c>
      <c r="N56" s="382">
        <v>53.1</v>
      </c>
      <c r="O56" s="9"/>
    </row>
    <row r="57" spans="1:15" ht="6" customHeight="1">
      <c r="A57" s="9"/>
      <c r="B57" s="9"/>
      <c r="C57" s="9"/>
      <c r="D57" s="38"/>
      <c r="E57" s="38"/>
      <c r="F57" s="9"/>
      <c r="G57" s="9"/>
      <c r="H57" s="9"/>
      <c r="I57" s="9"/>
      <c r="J57" s="9"/>
      <c r="K57" s="9"/>
      <c r="L57" s="9"/>
      <c r="M57" s="9"/>
      <c r="N57" s="9"/>
      <c r="O57" s="9"/>
    </row>
    <row r="58" spans="1:15" ht="15" hidden="1">
      <c r="A58" s="13" t="s">
        <v>41</v>
      </c>
      <c r="B58" s="9"/>
      <c r="C58" s="9"/>
      <c r="F58" s="9"/>
      <c r="G58" s="9"/>
      <c r="H58" s="9"/>
      <c r="I58" s="9"/>
      <c r="J58" s="9"/>
      <c r="K58" s="9"/>
      <c r="L58" s="9"/>
      <c r="M58" s="9"/>
      <c r="N58" s="9"/>
      <c r="O58" s="9"/>
    </row>
    <row r="59" spans="1:15" ht="15" hidden="1">
      <c r="A59" s="13" t="s">
        <v>49</v>
      </c>
      <c r="B59" s="9"/>
      <c r="C59" s="9"/>
      <c r="F59" s="39" t="s">
        <v>42</v>
      </c>
      <c r="G59" s="9"/>
      <c r="H59" s="9"/>
      <c r="I59" s="9"/>
      <c r="J59" s="9"/>
      <c r="K59" s="9"/>
      <c r="L59" s="9"/>
      <c r="M59" s="9"/>
      <c r="N59" s="9"/>
      <c r="O59" s="9"/>
    </row>
    <row r="60" spans="1:15" ht="15" hidden="1">
      <c r="A60" s="13"/>
      <c r="B60" s="9"/>
      <c r="C60" s="9" t="s">
        <v>29</v>
      </c>
      <c r="D60" s="38">
        <v>45.42</v>
      </c>
      <c r="E60" s="41" t="s">
        <v>17</v>
      </c>
      <c r="F60" s="41" t="s">
        <v>17</v>
      </c>
      <c r="G60" s="9"/>
      <c r="H60" s="9"/>
      <c r="I60" s="9"/>
      <c r="J60" s="9"/>
      <c r="K60" s="9"/>
      <c r="L60" s="9"/>
      <c r="M60" s="9"/>
      <c r="N60" s="9"/>
      <c r="O60" s="9"/>
    </row>
    <row r="61" spans="1:15" ht="15" hidden="1">
      <c r="A61" s="13"/>
      <c r="B61" s="45"/>
      <c r="C61" s="45" t="s">
        <v>30</v>
      </c>
      <c r="D61" s="38">
        <v>54.7</v>
      </c>
      <c r="E61" s="41" t="s">
        <v>17</v>
      </c>
      <c r="F61" s="41" t="s">
        <v>17</v>
      </c>
      <c r="G61" s="9"/>
      <c r="H61" s="9"/>
      <c r="I61" s="9"/>
      <c r="J61" s="9"/>
      <c r="K61" s="9"/>
      <c r="L61" s="9"/>
      <c r="M61" s="9"/>
      <c r="N61" s="9"/>
      <c r="O61" s="9"/>
    </row>
    <row r="62" spans="1:15" ht="6" customHeight="1" hidden="1">
      <c r="A62" s="45"/>
      <c r="B62" s="45"/>
      <c r="C62" s="45"/>
      <c r="D62" s="37"/>
      <c r="E62" s="37"/>
      <c r="F62" s="9"/>
      <c r="G62" s="9"/>
      <c r="H62" s="9"/>
      <c r="I62" s="9"/>
      <c r="J62" s="9"/>
      <c r="K62" s="9"/>
      <c r="L62" s="9"/>
      <c r="M62" s="9"/>
      <c r="N62" s="9"/>
      <c r="O62" s="9"/>
    </row>
    <row r="63" spans="1:15" ht="15">
      <c r="A63" s="28" t="s">
        <v>261</v>
      </c>
      <c r="B63" s="45"/>
      <c r="C63" s="45"/>
      <c r="D63" s="37"/>
      <c r="G63" s="39"/>
      <c r="H63" s="39"/>
      <c r="I63" s="39"/>
      <c r="J63" s="39"/>
      <c r="K63" s="39"/>
      <c r="L63" s="39"/>
      <c r="M63" s="39"/>
      <c r="N63" s="39" t="s">
        <v>32</v>
      </c>
      <c r="O63" s="9"/>
    </row>
    <row r="64" spans="1:15" ht="15">
      <c r="A64" s="28"/>
      <c r="B64" s="45" t="s">
        <v>43</v>
      </c>
      <c r="C64" s="45"/>
      <c r="D64" s="37"/>
      <c r="E64" s="39"/>
      <c r="F64" s="9"/>
      <c r="G64" s="9"/>
      <c r="H64" s="9"/>
      <c r="I64" s="9"/>
      <c r="J64" s="9"/>
      <c r="K64" s="9"/>
      <c r="L64" s="9"/>
      <c r="M64" s="9"/>
      <c r="N64" s="9"/>
      <c r="O64" s="9"/>
    </row>
    <row r="65" spans="1:15" ht="15">
      <c r="A65" s="45"/>
      <c r="B65" s="45"/>
      <c r="C65" s="9" t="s">
        <v>29</v>
      </c>
      <c r="D65" s="46">
        <v>68.62079551552903</v>
      </c>
      <c r="E65" s="46">
        <v>69.6261260842483</v>
      </c>
      <c r="F65" s="46">
        <v>69.4</v>
      </c>
      <c r="G65" s="46">
        <v>67.2</v>
      </c>
      <c r="H65" s="46">
        <v>69</v>
      </c>
      <c r="I65" s="46">
        <v>69.6</v>
      </c>
      <c r="J65" s="46">
        <v>70.01399700369385</v>
      </c>
      <c r="K65" s="46">
        <v>69</v>
      </c>
      <c r="L65" s="46">
        <v>68</v>
      </c>
      <c r="M65" s="46">
        <v>69</v>
      </c>
      <c r="N65" s="46">
        <v>69</v>
      </c>
      <c r="O65" s="9"/>
    </row>
    <row r="66" spans="1:15" ht="15">
      <c r="A66" s="45"/>
      <c r="B66" s="9"/>
      <c r="C66" s="45" t="s">
        <v>30</v>
      </c>
      <c r="D66" s="46">
        <v>71</v>
      </c>
      <c r="E66" s="46">
        <v>71</v>
      </c>
      <c r="F66" s="6">
        <v>70</v>
      </c>
      <c r="G66" s="46">
        <v>70</v>
      </c>
      <c r="H66" s="46">
        <v>70</v>
      </c>
      <c r="I66" s="46">
        <v>71</v>
      </c>
      <c r="J66" s="46">
        <v>71.07132385410083</v>
      </c>
      <c r="K66" s="46">
        <v>71</v>
      </c>
      <c r="L66" s="46">
        <v>70.8</v>
      </c>
      <c r="M66" s="46">
        <v>70</v>
      </c>
      <c r="N66" s="46">
        <v>69</v>
      </c>
      <c r="O66" s="9"/>
    </row>
    <row r="67" spans="1:15" ht="15">
      <c r="A67" s="45"/>
      <c r="B67" s="9" t="s">
        <v>44</v>
      </c>
      <c r="C67" s="45"/>
      <c r="D67" s="46"/>
      <c r="E67" s="46"/>
      <c r="F67" s="9"/>
      <c r="G67" s="46"/>
      <c r="H67" s="46"/>
      <c r="I67" s="46"/>
      <c r="J67" s="46"/>
      <c r="K67" s="46"/>
      <c r="L67" s="46"/>
      <c r="M67" s="46"/>
      <c r="N67" s="46"/>
      <c r="O67" s="9"/>
    </row>
    <row r="68" spans="1:15" ht="15">
      <c r="A68" s="45"/>
      <c r="B68" s="45"/>
      <c r="C68" s="45" t="s">
        <v>29</v>
      </c>
      <c r="D68" s="46">
        <v>15.329832183859562</v>
      </c>
      <c r="E68" s="46">
        <v>14.122281825534804</v>
      </c>
      <c r="F68" s="46">
        <v>14.8</v>
      </c>
      <c r="G68" s="46">
        <v>16.2</v>
      </c>
      <c r="H68" s="46">
        <v>16</v>
      </c>
      <c r="I68" s="46">
        <v>14.7</v>
      </c>
      <c r="J68" s="46">
        <v>15.020029554390016</v>
      </c>
      <c r="K68" s="46">
        <v>15</v>
      </c>
      <c r="L68" s="46">
        <v>16</v>
      </c>
      <c r="M68" s="46">
        <v>17</v>
      </c>
      <c r="N68" s="46">
        <v>16</v>
      </c>
      <c r="O68" s="9"/>
    </row>
    <row r="69" spans="1:15" ht="15.75" thickBot="1">
      <c r="A69" s="12"/>
      <c r="B69" s="12"/>
      <c r="C69" s="10" t="s">
        <v>30</v>
      </c>
      <c r="D69" s="47">
        <v>13</v>
      </c>
      <c r="E69" s="47">
        <v>13</v>
      </c>
      <c r="F69" s="65">
        <v>14</v>
      </c>
      <c r="G69" s="47">
        <v>13.99</v>
      </c>
      <c r="H69" s="47">
        <v>15</v>
      </c>
      <c r="I69" s="47">
        <v>14</v>
      </c>
      <c r="J69" s="47">
        <v>13.73351194461584</v>
      </c>
      <c r="K69" s="47">
        <v>14</v>
      </c>
      <c r="L69" s="47">
        <v>14.12</v>
      </c>
      <c r="M69" s="47">
        <v>15</v>
      </c>
      <c r="N69" s="47">
        <v>16</v>
      </c>
      <c r="O69" s="9"/>
    </row>
    <row r="70" spans="1:15" ht="15">
      <c r="A70" s="185" t="s">
        <v>263</v>
      </c>
      <c r="B70" s="187"/>
      <c r="C70" s="188"/>
      <c r="D70" s="46"/>
      <c r="E70" s="46"/>
      <c r="F70" s="46"/>
      <c r="G70" s="46"/>
      <c r="H70" s="46"/>
      <c r="I70" s="186"/>
      <c r="J70" s="186"/>
      <c r="K70" s="186"/>
      <c r="L70" s="186"/>
      <c r="M70" s="186"/>
      <c r="N70" s="186"/>
      <c r="O70" s="9"/>
    </row>
    <row r="71" spans="1:15" ht="15">
      <c r="A71" s="83" t="s">
        <v>264</v>
      </c>
      <c r="B71" s="187"/>
      <c r="C71" s="188"/>
      <c r="D71" s="46"/>
      <c r="E71" s="46"/>
      <c r="F71" s="46"/>
      <c r="G71" s="46"/>
      <c r="H71" s="46"/>
      <c r="I71" s="186"/>
      <c r="J71" s="186"/>
      <c r="K71" s="186"/>
      <c r="L71" s="186"/>
      <c r="M71" s="186"/>
      <c r="N71" s="186"/>
      <c r="O71" s="9"/>
    </row>
    <row r="72" spans="1:15" ht="15">
      <c r="A72" s="83" t="s">
        <v>397</v>
      </c>
      <c r="B72" s="83"/>
      <c r="C72" s="45"/>
      <c r="D72" s="46"/>
      <c r="E72" s="46"/>
      <c r="F72" s="46"/>
      <c r="G72" s="46"/>
      <c r="H72" s="46"/>
      <c r="I72" s="45"/>
      <c r="J72" s="45"/>
      <c r="K72" s="45"/>
      <c r="L72" s="45"/>
      <c r="M72" s="45"/>
      <c r="N72" s="45"/>
      <c r="O72" s="9"/>
    </row>
    <row r="73" spans="1:15" ht="15">
      <c r="A73" s="83" t="s">
        <v>454</v>
      </c>
      <c r="B73" s="83"/>
      <c r="C73" s="45"/>
      <c r="D73" s="46"/>
      <c r="E73" s="46"/>
      <c r="F73" s="46"/>
      <c r="G73" s="46"/>
      <c r="H73" s="46"/>
      <c r="I73" s="9"/>
      <c r="J73" s="9"/>
      <c r="K73" s="9"/>
      <c r="L73" s="9"/>
      <c r="M73" s="9"/>
      <c r="N73" s="9"/>
      <c r="O73" s="9"/>
    </row>
    <row r="74" spans="1:15" ht="15">
      <c r="A74" s="83" t="s">
        <v>455</v>
      </c>
      <c r="B74" s="45"/>
      <c r="C74" s="45"/>
      <c r="D74" s="46"/>
      <c r="E74" s="46"/>
      <c r="F74" s="46"/>
      <c r="G74" s="46"/>
      <c r="H74" s="46"/>
      <c r="I74" s="9"/>
      <c r="J74" s="9"/>
      <c r="K74" s="9"/>
      <c r="L74" s="9"/>
      <c r="M74" s="9"/>
      <c r="N74" s="9"/>
      <c r="O74" s="9"/>
    </row>
    <row r="75" spans="2:15" ht="15">
      <c r="B75" s="45"/>
      <c r="C75" s="45"/>
      <c r="D75" s="46"/>
      <c r="E75" s="46"/>
      <c r="F75" s="46"/>
      <c r="G75" s="46"/>
      <c r="H75" s="46"/>
      <c r="I75" s="9"/>
      <c r="J75" s="9"/>
      <c r="K75" s="9"/>
      <c r="L75" s="9"/>
      <c r="M75" s="9"/>
      <c r="N75" s="9"/>
      <c r="O75" s="9"/>
    </row>
    <row r="76" spans="1:15" ht="15">
      <c r="A76" s="45"/>
      <c r="B76" s="45"/>
      <c r="C76" s="45"/>
      <c r="D76" s="46"/>
      <c r="E76" s="46"/>
      <c r="F76" s="46"/>
      <c r="G76" s="46"/>
      <c r="H76" s="46"/>
      <c r="I76" s="9"/>
      <c r="J76" s="9"/>
      <c r="K76" s="9"/>
      <c r="L76" s="9"/>
      <c r="M76" s="9"/>
      <c r="N76" s="9"/>
      <c r="O76" s="9"/>
    </row>
    <row r="77" spans="2:15" ht="15">
      <c r="B77" s="9"/>
      <c r="C77" s="9"/>
      <c r="D77" s="9"/>
      <c r="E77" s="9"/>
      <c r="F77" s="9"/>
      <c r="G77" s="9"/>
      <c r="H77" s="9"/>
      <c r="I77" s="9"/>
      <c r="J77" s="9"/>
      <c r="K77" s="9"/>
      <c r="L77" s="9"/>
      <c r="M77" s="9"/>
      <c r="N77" s="9"/>
      <c r="O77" s="9"/>
    </row>
    <row r="78" spans="2:15" ht="15">
      <c r="B78" s="9"/>
      <c r="C78" s="9"/>
      <c r="D78" s="46"/>
      <c r="E78" s="46"/>
      <c r="F78" s="46"/>
      <c r="G78" s="46"/>
      <c r="H78" s="46"/>
      <c r="I78" s="9"/>
      <c r="J78" s="9"/>
      <c r="K78" s="9"/>
      <c r="L78" s="9"/>
      <c r="M78" s="9"/>
      <c r="N78" s="9"/>
      <c r="O78" s="9"/>
    </row>
    <row r="79" spans="1:15" ht="15">
      <c r="A79" s="8"/>
      <c r="B79" s="9"/>
      <c r="C79" s="9"/>
      <c r="D79" s="46"/>
      <c r="E79" s="46"/>
      <c r="F79" s="46"/>
      <c r="G79" s="46"/>
      <c r="H79" s="46"/>
      <c r="I79" s="9"/>
      <c r="J79" s="9"/>
      <c r="K79" s="9"/>
      <c r="L79" s="9"/>
      <c r="M79" s="9"/>
      <c r="N79" s="9"/>
      <c r="O79" s="9"/>
    </row>
    <row r="80" spans="1:15" ht="15">
      <c r="A80" s="8"/>
      <c r="B80" s="9"/>
      <c r="C80" s="9"/>
      <c r="D80" s="46"/>
      <c r="E80" s="46"/>
      <c r="F80" s="46"/>
      <c r="G80" s="46"/>
      <c r="H80" s="46"/>
      <c r="I80" s="9"/>
      <c r="J80" s="9"/>
      <c r="K80" s="9"/>
      <c r="L80" s="9"/>
      <c r="M80" s="9"/>
      <c r="N80" s="9"/>
      <c r="O80" s="9"/>
    </row>
    <row r="81" spans="1:15" ht="15">
      <c r="A81" s="8"/>
      <c r="B81" s="9"/>
      <c r="C81" s="9"/>
      <c r="D81" s="9"/>
      <c r="E81" s="9"/>
      <c r="F81" s="9"/>
      <c r="G81" s="9"/>
      <c r="H81" s="9"/>
      <c r="I81" s="9"/>
      <c r="J81" s="9"/>
      <c r="K81" s="9"/>
      <c r="L81" s="9"/>
      <c r="M81" s="9"/>
      <c r="N81" s="9"/>
      <c r="O81" s="9"/>
    </row>
    <row r="82" spans="1:15" ht="15">
      <c r="A82" s="8"/>
      <c r="B82" s="9"/>
      <c r="C82" s="9"/>
      <c r="D82" s="9"/>
      <c r="E82" s="9"/>
      <c r="F82" s="9"/>
      <c r="G82" s="9"/>
      <c r="H82" s="9"/>
      <c r="I82" s="9"/>
      <c r="J82" s="9"/>
      <c r="K82" s="9"/>
      <c r="L82" s="9"/>
      <c r="M82" s="9"/>
      <c r="N82" s="9"/>
      <c r="O82" s="9"/>
    </row>
    <row r="83" spans="1:15" ht="15">
      <c r="A83" s="8"/>
      <c r="B83" s="9"/>
      <c r="C83" s="9"/>
      <c r="D83" s="9"/>
      <c r="E83" s="9"/>
      <c r="F83" s="9"/>
      <c r="G83" s="9"/>
      <c r="H83" s="9"/>
      <c r="I83" s="9"/>
      <c r="J83" s="9"/>
      <c r="K83" s="9"/>
      <c r="L83" s="9"/>
      <c r="M83" s="9"/>
      <c r="N83" s="9"/>
      <c r="O83" s="9"/>
    </row>
    <row r="84" spans="1:15" ht="15">
      <c r="A84" s="9"/>
      <c r="B84" s="9"/>
      <c r="C84" s="9"/>
      <c r="D84" s="9"/>
      <c r="E84" s="9"/>
      <c r="F84" s="9"/>
      <c r="G84" s="9"/>
      <c r="H84" s="9"/>
      <c r="I84" s="9"/>
      <c r="J84" s="9"/>
      <c r="K84" s="9"/>
      <c r="L84" s="9"/>
      <c r="M84" s="9"/>
      <c r="N84" s="9"/>
      <c r="O84" s="9"/>
    </row>
    <row r="85" spans="1:15" ht="15">
      <c r="A85" s="9"/>
      <c r="B85" s="9"/>
      <c r="C85" s="9"/>
      <c r="D85" s="9"/>
      <c r="E85" s="9"/>
      <c r="F85" s="9"/>
      <c r="G85" s="9"/>
      <c r="H85" s="9"/>
      <c r="I85" s="9"/>
      <c r="J85" s="9"/>
      <c r="K85" s="9"/>
      <c r="L85" s="9"/>
      <c r="M85" s="9"/>
      <c r="N85" s="9"/>
      <c r="O85" s="9"/>
    </row>
    <row r="86" spans="1:15" ht="15">
      <c r="A86" s="9"/>
      <c r="B86" s="9"/>
      <c r="C86" s="9"/>
      <c r="D86" s="9"/>
      <c r="E86" s="9"/>
      <c r="F86" s="9"/>
      <c r="G86" s="9"/>
      <c r="H86" s="9"/>
      <c r="I86" s="9"/>
      <c r="J86" s="9"/>
      <c r="K86" s="9"/>
      <c r="L86" s="9"/>
      <c r="M86" s="9"/>
      <c r="N86" s="9"/>
      <c r="O86" s="9"/>
    </row>
    <row r="87" spans="1:15" ht="15">
      <c r="A87" s="9"/>
      <c r="B87" s="9"/>
      <c r="C87" s="9"/>
      <c r="D87" s="9"/>
      <c r="E87" s="9"/>
      <c r="F87" s="9"/>
      <c r="G87" s="9"/>
      <c r="H87" s="9"/>
      <c r="I87" s="9"/>
      <c r="J87" s="9"/>
      <c r="K87" s="9"/>
      <c r="L87" s="9"/>
      <c r="M87" s="9"/>
      <c r="N87" s="9"/>
      <c r="O87" s="9"/>
    </row>
    <row r="88" spans="1:15" ht="15">
      <c r="A88" s="9"/>
      <c r="B88" s="9"/>
      <c r="C88" s="9"/>
      <c r="D88" s="9"/>
      <c r="E88" s="9"/>
      <c r="F88" s="9"/>
      <c r="G88" s="9"/>
      <c r="H88" s="9"/>
      <c r="I88" s="9"/>
      <c r="J88" s="9"/>
      <c r="K88" s="9"/>
      <c r="L88" s="9"/>
      <c r="M88" s="9"/>
      <c r="N88" s="9"/>
      <c r="O88" s="9"/>
    </row>
    <row r="89" spans="1:15" ht="15">
      <c r="A89" s="9"/>
      <c r="B89" s="9"/>
      <c r="C89" s="9"/>
      <c r="D89" s="9"/>
      <c r="E89" s="9"/>
      <c r="F89" s="9"/>
      <c r="G89" s="9"/>
      <c r="H89" s="9"/>
      <c r="I89" s="9"/>
      <c r="J89" s="9"/>
      <c r="K89" s="9"/>
      <c r="L89" s="9"/>
      <c r="M89" s="9"/>
      <c r="N89" s="9"/>
      <c r="O89" s="9"/>
    </row>
    <row r="90" spans="1:15" ht="15">
      <c r="A90" s="9"/>
      <c r="B90" s="9"/>
      <c r="C90" s="9"/>
      <c r="D90" s="9"/>
      <c r="E90" s="9"/>
      <c r="F90" s="9"/>
      <c r="G90" s="9"/>
      <c r="H90" s="9"/>
      <c r="I90" s="9"/>
      <c r="J90" s="9"/>
      <c r="K90" s="9"/>
      <c r="L90" s="9"/>
      <c r="M90" s="9"/>
      <c r="N90" s="9"/>
      <c r="O90" s="9"/>
    </row>
    <row r="91" spans="1:15" ht="15">
      <c r="A91" s="9"/>
      <c r="B91" s="9"/>
      <c r="C91" s="9"/>
      <c r="D91" s="9"/>
      <c r="E91" s="9"/>
      <c r="F91" s="9"/>
      <c r="G91" s="9"/>
      <c r="H91" s="9"/>
      <c r="I91" s="9"/>
      <c r="J91" s="9"/>
      <c r="K91" s="9"/>
      <c r="L91" s="9"/>
      <c r="M91" s="9"/>
      <c r="N91" s="9"/>
      <c r="O91" s="9"/>
    </row>
    <row r="92" spans="1:15" ht="15">
      <c r="A92" s="9"/>
      <c r="B92" s="9"/>
      <c r="C92" s="9"/>
      <c r="D92" s="9"/>
      <c r="E92" s="9"/>
      <c r="F92" s="9"/>
      <c r="G92" s="9"/>
      <c r="H92" s="9"/>
      <c r="I92" s="9"/>
      <c r="J92" s="9"/>
      <c r="K92" s="9"/>
      <c r="L92" s="9"/>
      <c r="M92" s="9"/>
      <c r="N92" s="9"/>
      <c r="O92" s="9"/>
    </row>
    <row r="93" spans="1:15" ht="15">
      <c r="A93" s="9"/>
      <c r="B93" s="9"/>
      <c r="C93" s="9"/>
      <c r="D93" s="9"/>
      <c r="E93" s="9"/>
      <c r="F93" s="9"/>
      <c r="G93" s="9"/>
      <c r="H93" s="9"/>
      <c r="I93" s="9"/>
      <c r="J93" s="9"/>
      <c r="K93" s="9"/>
      <c r="L93" s="9"/>
      <c r="M93" s="9"/>
      <c r="N93" s="9"/>
      <c r="O93" s="9"/>
    </row>
  </sheetData>
  <printOptions/>
  <pageMargins left="0.7480314960629921" right="0.7874015748031497" top="0.7086614173228347" bottom="0.5511811023622047" header="0.5118110236220472" footer="0.5118110236220472"/>
  <pageSetup horizontalDpi="300" verticalDpi="300" orientation="portrait" paperSize="9" scale="78"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S72"/>
  <sheetViews>
    <sheetView zoomScale="75" zoomScaleNormal="75" workbookViewId="0" topLeftCell="A1">
      <selection activeCell="A1" sqref="A1"/>
    </sheetView>
  </sheetViews>
  <sheetFormatPr defaultColWidth="9.77734375" defaultRowHeight="15"/>
  <cols>
    <col min="1" max="2" width="1.77734375" style="6" customWidth="1"/>
    <col min="3" max="3" width="9.77734375" style="6" customWidth="1"/>
    <col min="4" max="8" width="6.88671875" style="6" customWidth="1"/>
    <col min="9" max="10" width="6.99609375" style="6" customWidth="1"/>
    <col min="11" max="11" width="6.77734375" style="6" customWidth="1"/>
    <col min="12" max="14" width="6.5546875" style="6" customWidth="1"/>
    <col min="15" max="15" width="0.88671875" style="6" customWidth="1"/>
    <col min="16" max="16384" width="9.77734375" style="6" customWidth="1"/>
  </cols>
  <sheetData>
    <row r="1" spans="1:2" ht="25.5">
      <c r="A1" s="86" t="s">
        <v>82</v>
      </c>
      <c r="B1" s="5"/>
    </row>
    <row r="2" spans="1:14" ht="15.75" thickBot="1">
      <c r="A2" s="26" t="s">
        <v>399</v>
      </c>
      <c r="B2" s="10"/>
      <c r="C2" s="10"/>
      <c r="D2" s="10"/>
      <c r="E2" s="10"/>
      <c r="F2" s="10"/>
      <c r="G2" s="10"/>
      <c r="H2" s="10"/>
      <c r="I2" s="10"/>
      <c r="J2" s="10"/>
      <c r="K2" s="10"/>
      <c r="L2" s="10"/>
      <c r="M2" s="10"/>
      <c r="N2" s="10"/>
    </row>
    <row r="3" spans="1:14" s="34" customFormat="1" ht="16.5" thickBot="1">
      <c r="A3" s="35"/>
      <c r="B3" s="35"/>
      <c r="C3" s="35"/>
      <c r="D3" s="35">
        <v>1997</v>
      </c>
      <c r="E3" s="35">
        <v>1998</v>
      </c>
      <c r="F3" s="35">
        <v>1999</v>
      </c>
      <c r="G3" s="35">
        <v>2000</v>
      </c>
      <c r="H3" s="35">
        <v>2001</v>
      </c>
      <c r="I3" s="35">
        <v>2002</v>
      </c>
      <c r="J3" s="35">
        <v>2003</v>
      </c>
      <c r="K3" s="35">
        <v>2004</v>
      </c>
      <c r="L3" s="35">
        <v>2005</v>
      </c>
      <c r="M3" s="35">
        <v>2006</v>
      </c>
      <c r="N3" s="35">
        <v>2007</v>
      </c>
    </row>
    <row r="4" spans="1:14" s="34" customFormat="1" ht="15.75">
      <c r="A4" s="28"/>
      <c r="B4" s="28"/>
      <c r="C4" s="28"/>
      <c r="D4" s="28"/>
      <c r="E4" s="28"/>
      <c r="F4" s="28"/>
      <c r="G4" s="28"/>
      <c r="H4" s="11"/>
      <c r="I4" s="11"/>
      <c r="J4" s="11"/>
      <c r="K4" s="11"/>
      <c r="L4" s="11"/>
      <c r="M4" s="11"/>
      <c r="N4" s="11"/>
    </row>
    <row r="5" spans="1:14" ht="15">
      <c r="A5" s="13" t="s">
        <v>283</v>
      </c>
      <c r="B5" s="11"/>
      <c r="C5" s="8"/>
      <c r="D5" s="9"/>
      <c r="E5" s="9"/>
      <c r="F5" s="9"/>
      <c r="G5" s="9"/>
      <c r="H5" s="9"/>
      <c r="I5" s="9"/>
      <c r="J5" s="9"/>
      <c r="K5" s="9"/>
      <c r="L5" s="9"/>
      <c r="M5" s="9"/>
      <c r="N5" s="9"/>
    </row>
    <row r="6" spans="1:14" ht="15">
      <c r="A6" s="9"/>
      <c r="B6" s="8"/>
      <c r="C6" s="9" t="s">
        <v>29</v>
      </c>
      <c r="D6" s="283">
        <f>'Table SGB1 comp num'!D6/'Table SGB1 comp num'!$D6*100</f>
        <v>100</v>
      </c>
      <c r="E6" s="283">
        <f>'Table SGB1 comp num'!E6/'Table SGB1 comp num'!$D6*100</f>
        <v>102.49184218332839</v>
      </c>
      <c r="F6" s="283">
        <f>'Table SGB1 comp num'!F6/'Table SGB1 comp num'!$D6*100</f>
        <v>105.35943834668248</v>
      </c>
      <c r="G6" s="283">
        <f>'Table SGB1 comp num'!G6/'Table SGB1 comp num'!$D6*100</f>
        <v>108.17759319687532</v>
      </c>
      <c r="H6" s="283">
        <f>'Table SGB1 comp num'!H6/'Table SGB1 comp num'!$D6*100</f>
        <v>111.83625037080986</v>
      </c>
      <c r="I6" s="283">
        <f>'Table SGB1 comp num'!I6/'Table SGB1 comp num'!$D6*100</f>
        <v>115.19825966577673</v>
      </c>
      <c r="J6" s="283">
        <f>'Table SGB1 comp num'!J6/'Table SGB1 comp num'!$D6*100</f>
        <v>117.81864926332443</v>
      </c>
      <c r="K6" s="283">
        <f>'Table SGB1 comp num'!K6/'Table SGB1 comp num'!$D6*100</f>
        <v>121.0323346188075</v>
      </c>
      <c r="L6" s="283">
        <f>'Table SGB1 comp num'!L6/'Table SGB1 comp num'!$D6*100</f>
        <v>125.15247700978938</v>
      </c>
      <c r="M6" s="283">
        <f>'Table SGB1 comp num'!M6/'Table SGB1 comp num'!$D6*100</f>
        <v>127.88020369821022</v>
      </c>
      <c r="N6" s="283">
        <f>'Table SGB1 comp num'!N6/'Table SGB1 comp num'!$D6*100</f>
        <v>130.920597251063</v>
      </c>
    </row>
    <row r="7" spans="1:14" ht="15">
      <c r="A7" s="9"/>
      <c r="B7" s="8"/>
      <c r="C7" s="9" t="s">
        <v>30</v>
      </c>
      <c r="D7" s="283">
        <f>'Table SGB1 comp num'!D7/'Table SGB1 comp num'!$D7*100</f>
        <v>100</v>
      </c>
      <c r="E7" s="283">
        <f>'Table SGB1 comp num'!E7/'Table SGB1 comp num'!$D7*100</f>
        <v>102.09090235041151</v>
      </c>
      <c r="F7" s="283">
        <f>'Table SGB1 comp num'!F7/'Table SGB1 comp num'!$D7*100</f>
        <v>105.16793949729369</v>
      </c>
      <c r="G7" s="283">
        <f>'Table SGB1 comp num'!G7/'Table SGB1 comp num'!$D7*100</f>
        <v>107.13279454289315</v>
      </c>
      <c r="H7" s="283">
        <f>'Table SGB1 comp num'!H7/'Table SGB1 comp num'!$D7*100</f>
        <v>110.28026988952324</v>
      </c>
      <c r="I7" s="283">
        <f>'Table SGB1 comp num'!I7/'Table SGB1 comp num'!$D7*100</f>
        <v>113.28316156298659</v>
      </c>
      <c r="J7" s="283">
        <f>'Table SGB1 comp num'!J7/'Table SGB1 comp num'!$D7*100</f>
        <v>115.69288944909913</v>
      </c>
      <c r="K7" s="283">
        <f>'Table SGB1 comp num'!K7/'Table SGB1 comp num'!$D7*100</f>
        <v>119.59294135093053</v>
      </c>
      <c r="L7" s="283">
        <f>'Table SGB1 comp num'!L7/'Table SGB1 comp num'!$D7*100</f>
        <v>121.95818195299178</v>
      </c>
      <c r="M7" s="283">
        <f>'Table SGB1 comp num'!M7/'Table SGB1 comp num'!$D7*100</f>
        <v>123.70801512567657</v>
      </c>
      <c r="N7" s="283">
        <f>'Table SGB1 comp num'!N7/'Table SGB1 comp num'!$D7*100</f>
        <v>125.88726922221399</v>
      </c>
    </row>
    <row r="8" spans="1:14" ht="15">
      <c r="A8" s="9"/>
      <c r="B8" s="8"/>
      <c r="C8" s="9"/>
      <c r="D8" s="283"/>
      <c r="E8" s="283"/>
      <c r="F8" s="283"/>
      <c r="G8" s="283"/>
      <c r="H8" s="283"/>
      <c r="I8" s="283"/>
      <c r="J8" s="283"/>
      <c r="K8" s="283"/>
      <c r="L8" s="283"/>
      <c r="M8" s="283"/>
      <c r="N8" s="283"/>
    </row>
    <row r="9" spans="1:14" ht="15">
      <c r="A9" s="11" t="s">
        <v>31</v>
      </c>
      <c r="B9" s="9"/>
      <c r="C9" s="9"/>
      <c r="D9" s="283"/>
      <c r="E9" s="283"/>
      <c r="F9" s="283"/>
      <c r="G9" s="283"/>
      <c r="H9" s="283"/>
      <c r="I9" s="283"/>
      <c r="J9" s="283"/>
      <c r="K9" s="283"/>
      <c r="L9" s="283"/>
      <c r="M9" s="283"/>
      <c r="N9" s="283"/>
    </row>
    <row r="10" spans="3:14" ht="15">
      <c r="C10" s="9" t="s">
        <v>29</v>
      </c>
      <c r="D10" s="283">
        <f>'Table SGB1 comp num'!D10/'Table SGB1 comp num'!$D10*100</f>
        <v>100</v>
      </c>
      <c r="E10" s="283">
        <f>'Table SGB1 comp num'!E10/'Table SGB1 comp num'!$D10*100</f>
        <v>96.51149250814062</v>
      </c>
      <c r="F10" s="283">
        <f>'Table SGB1 comp num'!F10/'Table SGB1 comp num'!$D10*100</f>
        <v>102.96972474728186</v>
      </c>
      <c r="G10" s="283">
        <f>'Table SGB1 comp num'!G10/'Table SGB1 comp num'!$D10*100</f>
        <v>101.86001349169034</v>
      </c>
      <c r="H10" s="283">
        <f>'Table SGB1 comp num'!H10/'Table SGB1 comp num'!$D10*100</f>
        <v>100.60049611080557</v>
      </c>
      <c r="I10" s="283">
        <f>'Table SGB1 comp num'!I10/'Table SGB1 comp num'!$D10*100</f>
        <v>102.2089985486212</v>
      </c>
      <c r="J10" s="283">
        <f>'Table SGB1 comp num'!J10/'Table SGB1 comp num'!$D10*100</f>
        <v>106.85486211901308</v>
      </c>
      <c r="K10" s="283">
        <f>'Table SGB1 comp num'!K10/'Table SGB1 comp num'!$D10*100</f>
        <v>106.85486211901308</v>
      </c>
      <c r="L10" s="283">
        <f>'Table SGB1 comp num'!L10/'Table SGB1 comp num'!$D10*100</f>
        <v>106.85486211901308</v>
      </c>
      <c r="M10" s="354" t="s">
        <v>17</v>
      </c>
      <c r="N10" s="354" t="s">
        <v>17</v>
      </c>
    </row>
    <row r="11" spans="1:14" ht="15">
      <c r="A11" s="9"/>
      <c r="B11" s="9"/>
      <c r="C11" s="9" t="s">
        <v>30</v>
      </c>
      <c r="D11" s="283">
        <f>'Table SGB1 comp num'!D11/'Table SGB1 comp num'!$D11*100</f>
        <v>100</v>
      </c>
      <c r="E11" s="283">
        <f>'Table SGB1 comp num'!E11/'Table SGB1 comp num'!$D11*100</f>
        <v>102.92262147090696</v>
      </c>
      <c r="F11" s="283">
        <f>'Table SGB1 comp num'!F11/'Table SGB1 comp num'!$D11*100</f>
        <v>102.04880685838265</v>
      </c>
      <c r="G11" s="283">
        <f>'Table SGB1 comp num'!G11/'Table SGB1 comp num'!$D11*100</f>
        <v>102.68751609182785</v>
      </c>
      <c r="H11" s="283">
        <f>'Table SGB1 comp num'!H11/'Table SGB1 comp num'!$D11*100</f>
        <v>105.21753370979555</v>
      </c>
      <c r="I11" s="283">
        <f>'Table SGB1 comp num'!I11/'Table SGB1 comp num'!$D11*100</f>
        <v>104.11373159310324</v>
      </c>
      <c r="J11" s="283">
        <f>'Table SGB1 comp num'!J11/'Table SGB1 comp num'!$D11*100</f>
        <v>104.11373159310324</v>
      </c>
      <c r="K11" s="283">
        <f>'Table SGB1 comp num'!K11/'Table SGB1 comp num'!$D11*100</f>
        <v>105.53994709437862</v>
      </c>
      <c r="L11" s="283">
        <f>'Table SGB1 comp num'!L11/'Table SGB1 comp num'!$D11*100</f>
        <v>106.96616259565401</v>
      </c>
      <c r="M11" s="354" t="s">
        <v>17</v>
      </c>
      <c r="N11" s="354" t="s">
        <v>17</v>
      </c>
    </row>
    <row r="12" spans="1:14" ht="15">
      <c r="A12" s="9"/>
      <c r="B12" s="9"/>
      <c r="C12" s="9"/>
      <c r="D12" s="283"/>
      <c r="E12" s="283"/>
      <c r="F12" s="283"/>
      <c r="G12" s="283"/>
      <c r="H12" s="283"/>
      <c r="I12" s="283"/>
      <c r="J12" s="283"/>
      <c r="K12" s="283"/>
      <c r="L12" s="283"/>
      <c r="M12" s="283"/>
      <c r="N12" s="283"/>
    </row>
    <row r="13" spans="1:14" ht="15">
      <c r="A13" s="13" t="s">
        <v>48</v>
      </c>
      <c r="B13" s="9"/>
      <c r="C13" s="8"/>
      <c r="D13" s="283"/>
      <c r="E13" s="283"/>
      <c r="F13" s="283"/>
      <c r="G13" s="283"/>
      <c r="H13" s="283"/>
      <c r="I13" s="283"/>
      <c r="J13" s="283"/>
      <c r="K13" s="283"/>
      <c r="L13" s="283"/>
      <c r="M13" s="283"/>
      <c r="N13" s="283"/>
    </row>
    <row r="14" spans="1:14" ht="15">
      <c r="A14" s="9"/>
      <c r="B14" s="8"/>
      <c r="C14" s="9" t="s">
        <v>29</v>
      </c>
      <c r="D14" s="283">
        <f>'Table SGB1 comp num'!D14/'Table SGB1 comp num'!$D14*100</f>
        <v>100</v>
      </c>
      <c r="E14" s="283">
        <f>'Table SGB1 comp num'!E14/'Table SGB1 comp num'!$D14*100</f>
        <v>100.33114451824116</v>
      </c>
      <c r="F14" s="283">
        <f>'Table SGB1 comp num'!F14/'Table SGB1 comp num'!$D14*100</f>
        <v>100.7036821012625</v>
      </c>
      <c r="G14" s="283">
        <f>'Table SGB1 comp num'!G14/'Table SGB1 comp num'!$D14*100</f>
        <v>101.38666767013491</v>
      </c>
      <c r="H14" s="283">
        <f>'Table SGB1 comp num'!H14/'Table SGB1 comp num'!$D14*100</f>
        <v>101.70213926884794</v>
      </c>
      <c r="I14" s="283">
        <f>'Table SGB1 comp num'!I14/'Table SGB1 comp num'!$D14*100</f>
        <v>102.7150087489887</v>
      </c>
      <c r="J14" s="283">
        <f>'Table SGB1 comp num'!J14/'Table SGB1 comp num'!$D14*100</f>
        <v>102.55884400459088</v>
      </c>
      <c r="K14" s="283">
        <f>'Table SGB1 comp num'!K14/'Table SGB1 comp num'!$D14*100</f>
        <v>102.62281510470564</v>
      </c>
      <c r="L14" s="283">
        <f>'Table SGB1 comp num'!L14/'Table SGB1 comp num'!$D14*100</f>
        <v>103.06120529078629</v>
      </c>
      <c r="M14" s="283">
        <f>'Table SGB1 comp num'!M14/'Table SGB1 comp num'!$D14*100</f>
        <v>103.2150934166212</v>
      </c>
      <c r="N14" s="283">
        <f>'Table SGB1 comp num'!N14/'Table SGB1 comp num'!$D14*100</f>
        <v>103.45966433987468</v>
      </c>
    </row>
    <row r="15" spans="1:14" ht="15">
      <c r="A15" s="9"/>
      <c r="B15" s="9"/>
      <c r="C15" s="9" t="s">
        <v>30</v>
      </c>
      <c r="D15" s="283">
        <f>'Table SGB1 comp num'!D15/'Table SGB1 comp num'!$D15*100</f>
        <v>100</v>
      </c>
      <c r="E15" s="283">
        <f>'Table SGB1 comp num'!E15/'Table SGB1 comp num'!$D15*100</f>
        <v>100.18045888115495</v>
      </c>
      <c r="F15" s="283">
        <f>'Table SGB1 comp num'!F15/'Table SGB1 comp num'!$D15*100</f>
        <v>100.41247744263985</v>
      </c>
      <c r="G15" s="283">
        <f>'Table SGB1 comp num'!G15/'Table SGB1 comp num'!$D15*100</f>
        <v>100.5929363237948</v>
      </c>
      <c r="H15" s="283">
        <f>'Table SGB1 comp num'!H15/'Table SGB1 comp num'!$D15*100</f>
        <v>100.79917504511474</v>
      </c>
      <c r="I15" s="283">
        <f>'Table SGB1 comp num'!I15/'Table SGB1 comp num'!$D15*100</f>
        <v>100.95385408610468</v>
      </c>
      <c r="J15" s="283">
        <f>'Table SGB1 comp num'!J15/'Table SGB1 comp num'!$D15*100</f>
        <v>101.1343129672596</v>
      </c>
      <c r="K15" s="283">
        <f>'Table SGB1 comp num'!K15/'Table SGB1 comp num'!$D15*100</f>
        <v>99.94844031967001</v>
      </c>
      <c r="L15" s="283">
        <f>'Table SGB1 comp num'!L15/'Table SGB1 comp num'!$D15*100</f>
        <v>100.025779840165</v>
      </c>
      <c r="M15" s="283">
        <f>'Table SGB1 comp num'!M15/'Table SGB1 comp num'!$D15*100</f>
        <v>102.70688321732406</v>
      </c>
      <c r="N15" s="283">
        <f>'Table SGB1 comp num'!N15/'Table SGB1 comp num'!$D15*100</f>
        <v>102.83578241814901</v>
      </c>
    </row>
    <row r="16" spans="1:14" ht="15">
      <c r="A16" s="9"/>
      <c r="B16" s="9"/>
      <c r="C16" s="9"/>
      <c r="D16" s="283"/>
      <c r="E16" s="283"/>
      <c r="F16" s="283"/>
      <c r="G16" s="283"/>
      <c r="H16" s="283"/>
      <c r="I16" s="283"/>
      <c r="J16" s="283"/>
      <c r="K16" s="283"/>
      <c r="L16" s="283"/>
      <c r="M16" s="283"/>
      <c r="N16" s="283"/>
    </row>
    <row r="17" spans="1:14" ht="15">
      <c r="A17" s="11" t="s">
        <v>257</v>
      </c>
      <c r="B17" s="9"/>
      <c r="C17" s="8"/>
      <c r="D17" s="283"/>
      <c r="E17" s="283"/>
      <c r="F17" s="283"/>
      <c r="G17" s="283"/>
      <c r="H17" s="283"/>
      <c r="I17" s="283"/>
      <c r="J17" s="283"/>
      <c r="K17" s="283"/>
      <c r="L17" s="283"/>
      <c r="M17" s="283"/>
      <c r="N17" s="283"/>
    </row>
    <row r="18" spans="1:14" ht="15">
      <c r="A18" s="11"/>
      <c r="B18" s="9" t="s">
        <v>36</v>
      </c>
      <c r="C18" s="8"/>
      <c r="D18" s="283"/>
      <c r="E18" s="283"/>
      <c r="F18" s="283"/>
      <c r="G18" s="283"/>
      <c r="H18" s="283"/>
      <c r="I18" s="283"/>
      <c r="J18" s="283"/>
      <c r="K18" s="283"/>
      <c r="L18" s="283"/>
      <c r="M18" s="283"/>
      <c r="N18" s="283"/>
    </row>
    <row r="19" spans="1:14" ht="15">
      <c r="A19" s="9"/>
      <c r="C19" s="9" t="s">
        <v>29</v>
      </c>
      <c r="D19" s="283">
        <f>'Table SGB1 comp num'!D19/'Table SGB1 comp num'!$D19*100</f>
        <v>100</v>
      </c>
      <c r="E19" s="283">
        <f>'Table SGB1 comp num'!E19/'Table SGB1 comp num'!$D19*100</f>
        <v>104.53421269579555</v>
      </c>
      <c r="F19" s="283">
        <f>'Table SGB1 comp num'!F19/'Table SGB1 comp num'!$D19*100</f>
        <v>106.43033800494639</v>
      </c>
      <c r="G19" s="283">
        <f>'Table SGB1 comp num'!G19/'Table SGB1 comp num'!$D19*100</f>
        <v>111.39736191261336</v>
      </c>
      <c r="H19" s="283">
        <f>'Table SGB1 comp num'!H19/'Table SGB1 comp num'!$D19*100</f>
        <v>114.73619126133552</v>
      </c>
      <c r="I19" s="283">
        <f>'Table SGB1 comp num'!I19/'Table SGB1 comp num'!$D19*100</f>
        <v>118.09563066776587</v>
      </c>
      <c r="J19" s="283">
        <f>'Table SGB1 comp num'!J19/'Table SGB1 comp num'!$D19*100</f>
        <v>120.69249793899421</v>
      </c>
      <c r="K19" s="283">
        <f>'Table SGB1 comp num'!K19/'Table SGB1 comp num'!$D19*100</f>
        <v>125.60187551525144</v>
      </c>
      <c r="L19" s="283">
        <f>'Table SGB1 comp num'!L19/'Table SGB1 comp num'!$D19*100</f>
        <v>126.76813685078316</v>
      </c>
      <c r="M19" s="283">
        <f>'Table SGB1 comp num'!M19/'Table SGB1 comp num'!$D19*100</f>
        <v>132.7699917559769</v>
      </c>
      <c r="N19" s="283">
        <f>'Table SGB1 comp num'!N19/'Table SGB1 comp num'!$D19*100</f>
        <v>135.5523495465787</v>
      </c>
    </row>
    <row r="20" spans="1:14" ht="15">
      <c r="A20" s="9"/>
      <c r="B20" s="9"/>
      <c r="C20" s="9" t="s">
        <v>30</v>
      </c>
      <c r="D20" s="283">
        <f>'Table SGB1 comp num'!D20/'Table SGB1 comp num'!$D20*100</f>
        <v>100</v>
      </c>
      <c r="E20" s="283">
        <f>'Table SGB1 comp num'!E20/'Table SGB1 comp num'!$D20*100</f>
        <v>104.38489646772231</v>
      </c>
      <c r="F20" s="283">
        <f>'Table SGB1 comp num'!F20/'Table SGB1 comp num'!$D20*100</f>
        <v>106.94275274056028</v>
      </c>
      <c r="G20" s="283">
        <f>'Table SGB1 comp num'!G20/'Table SGB1 comp num'!$D20*100</f>
        <v>107.67356881851401</v>
      </c>
      <c r="H20" s="283">
        <f>'Table SGB1 comp num'!H20/'Table SGB1 comp num'!$D20*100</f>
        <v>110.59683313032886</v>
      </c>
      <c r="I20" s="283">
        <f>'Table SGB1 comp num'!I20/'Table SGB1 comp num'!$D20*100</f>
        <v>112.78928136419002</v>
      </c>
      <c r="J20" s="283">
        <f>'Table SGB1 comp num'!J20/'Table SGB1 comp num'!$D20*100</f>
        <v>113.27649208282583</v>
      </c>
      <c r="K20" s="283">
        <f>'Table SGB1 comp num'!K20/'Table SGB1 comp num'!$D20*100</f>
        <v>117.66138855054811</v>
      </c>
      <c r="L20" s="283">
        <f>'Table SGB1 comp num'!L20/'Table SGB1 comp num'!$D20*100</f>
        <v>118.14859926918393</v>
      </c>
      <c r="M20" s="283">
        <f>'Table SGB1 comp num'!M20/'Table SGB1 comp num'!$D20*100</f>
        <v>120.81242387332523</v>
      </c>
      <c r="N20" s="283">
        <f>'Table SGB1 comp num'!N20/'Table SGB1 comp num'!$D20*100</f>
        <v>122.53349573690622</v>
      </c>
    </row>
    <row r="21" spans="1:14" ht="15">
      <c r="A21" s="9"/>
      <c r="B21" s="9" t="s">
        <v>164</v>
      </c>
      <c r="C21" s="9"/>
      <c r="D21" s="283"/>
      <c r="E21" s="283"/>
      <c r="F21" s="283"/>
      <c r="G21" s="283"/>
      <c r="H21" s="283"/>
      <c r="I21" s="283"/>
      <c r="J21" s="283"/>
      <c r="K21" s="283"/>
      <c r="L21" s="283"/>
      <c r="M21" s="283"/>
      <c r="N21" s="283"/>
    </row>
    <row r="22" spans="1:14" ht="15">
      <c r="A22" s="9"/>
      <c r="C22" s="9" t="s">
        <v>29</v>
      </c>
      <c r="D22" s="283">
        <f>'Table SGB1 comp num'!D22/'Table SGB1 comp num'!$D22*100</f>
        <v>100</v>
      </c>
      <c r="E22" s="283">
        <f>'Table SGB1 comp num'!E22/'Table SGB1 comp num'!$D22*100</f>
        <v>101.03398058252426</v>
      </c>
      <c r="F22" s="283">
        <f>'Table SGB1 comp num'!F22/'Table SGB1 comp num'!$D22*100</f>
        <v>102.04368932038834</v>
      </c>
      <c r="G22" s="283">
        <f>'Table SGB1 comp num'!G22/'Table SGB1 comp num'!$D22*100</f>
        <v>99.66990291262135</v>
      </c>
      <c r="H22" s="283">
        <f>'Table SGB1 comp num'!H22/'Table SGB1 comp num'!$D22*100</f>
        <v>100.84951456310678</v>
      </c>
      <c r="I22" s="283">
        <f>'Table SGB1 comp num'!I22/'Table SGB1 comp num'!$D22*100</f>
        <v>104.52912621359222</v>
      </c>
      <c r="J22" s="283">
        <f>'Table SGB1 comp num'!J22/'Table SGB1 comp num'!$D22*100</f>
        <v>105.95145631067962</v>
      </c>
      <c r="K22" s="283">
        <f>'Table SGB1 comp num'!K22/'Table SGB1 comp num'!$D22*100</f>
        <v>107.35353398058251</v>
      </c>
      <c r="L22" s="283">
        <f>'Table SGB1 comp num'!L22/'Table SGB1 comp num'!$D22*100</f>
        <v>106.33061165048542</v>
      </c>
      <c r="M22" s="283">
        <f>'Table SGB1 comp num'!M22/'Table SGB1 comp num'!$D22*100</f>
        <v>109.68932038834951</v>
      </c>
      <c r="N22" s="283">
        <f>'Table SGB1 comp num'!N22/'Table SGB1 comp num'!$D22*100</f>
        <v>108.62135922330096</v>
      </c>
    </row>
    <row r="23" spans="1:14" ht="15">
      <c r="A23" s="9"/>
      <c r="B23" s="9"/>
      <c r="C23" s="9" t="s">
        <v>259</v>
      </c>
      <c r="D23" s="283">
        <f>'Table SGB1 comp num'!D23/'Table SGB1 comp num'!$D23*100</f>
        <v>100</v>
      </c>
      <c r="E23" s="283">
        <f>'Table SGB1 comp num'!E23/'Table SGB1 comp num'!$D23*100</f>
        <v>101.20481927710843</v>
      </c>
      <c r="F23" s="283">
        <f>'Table SGB1 comp num'!F23/'Table SGB1 comp num'!$D23*100</f>
        <v>102.4578313253012</v>
      </c>
      <c r="G23" s="283">
        <f>'Table SGB1 comp num'!G23/'Table SGB1 comp num'!$D23*100</f>
        <v>102.02409638554218</v>
      </c>
      <c r="H23" s="283">
        <f>'Table SGB1 comp num'!H23/'Table SGB1 comp num'!$D23*100</f>
        <v>103.66265060240964</v>
      </c>
      <c r="I23" s="283">
        <f>'Table SGB1 comp num'!I23/'Table SGB1 comp num'!$D23*100</f>
        <v>105.34939759036143</v>
      </c>
      <c r="J23" s="283">
        <f>'Table SGB1 comp num'!J23/'Table SGB1 comp num'!$D23*100</f>
        <v>106.50602409638554</v>
      </c>
      <c r="K23" s="283">
        <f>'Table SGB1 comp num'!K23/'Table SGB1 comp num'!$D23*100</f>
        <v>108</v>
      </c>
      <c r="L23" s="283">
        <f>'Table SGB1 comp num'!L23/'Table SGB1 comp num'!$D23*100</f>
        <v>107.51807228915662</v>
      </c>
      <c r="M23" s="283">
        <f>'Table SGB1 comp num'!M23/'Table SGB1 comp num'!$D23*100</f>
        <v>108.96385542168674</v>
      </c>
      <c r="N23" s="283">
        <f>'Table SGB1 comp num'!N23/'Table SGB1 comp num'!$D23*100</f>
        <v>108.3855421686747</v>
      </c>
    </row>
    <row r="24" spans="1:14" ht="15">
      <c r="A24" s="9"/>
      <c r="B24" s="9" t="s">
        <v>165</v>
      </c>
      <c r="C24" s="9"/>
      <c r="D24" s="277"/>
      <c r="E24" s="277"/>
      <c r="F24" s="277"/>
      <c r="G24" s="276"/>
      <c r="H24" s="277"/>
      <c r="I24" s="277"/>
      <c r="J24" s="277"/>
      <c r="K24" s="277"/>
      <c r="L24" s="277"/>
      <c r="M24" s="277"/>
      <c r="N24" s="277"/>
    </row>
    <row r="25" spans="1:15" ht="15">
      <c r="A25" s="9"/>
      <c r="B25" s="9"/>
      <c r="C25" s="9" t="s">
        <v>29</v>
      </c>
      <c r="D25" s="283">
        <f>'Table SGB1 comp num'!D25/'Table SGB1 comp num'!$D25*100</f>
        <v>100</v>
      </c>
      <c r="E25" s="283">
        <f>'Table SGB1 comp num'!E25/'Table SGB1 comp num'!$D25*100</f>
        <v>101.52143486599967</v>
      </c>
      <c r="F25" s="283">
        <f>'Table SGB1 comp num'!F25/'Table SGB1 comp num'!$D25*100</f>
        <v>103.0791560831476</v>
      </c>
      <c r="G25" s="283">
        <f>'Table SGB1 comp num'!G25/'Table SGB1 comp num'!$D25*100</f>
        <v>102.5374526981494</v>
      </c>
      <c r="H25" s="283">
        <f>'Table SGB1 comp num'!H25/'Table SGB1 comp num'!$D25*100</f>
        <v>103.84376133948471</v>
      </c>
      <c r="I25" s="283">
        <f>'Table SGB1 comp num'!I25/'Table SGB1 comp num'!$D25*100</f>
        <v>107.65382821004611</v>
      </c>
      <c r="J25" s="283">
        <f>'Table SGB1 comp num'!J25/'Table SGB1 comp num'!$D25*100</f>
        <v>108.9575449691566</v>
      </c>
      <c r="K25" s="283">
        <f>'Table SGB1 comp num'!K25/'Table SGB1 comp num'!$D25*100</f>
        <v>110.68707687522678</v>
      </c>
      <c r="L25" s="283">
        <f>'Table SGB1 comp num'!L25/'Table SGB1 comp num'!$D25*100</f>
        <v>110.71961536467785</v>
      </c>
      <c r="M25" s="283">
        <f>'Table SGB1 comp num'!M25/'Table SGB1 comp num'!$D25*100</f>
        <v>113.67736250064797</v>
      </c>
      <c r="N25" s="283">
        <f>'Table SGB1 comp num'!N25/'Table SGB1 comp num'!$D25*100</f>
        <v>115.14695972215023</v>
      </c>
      <c r="O25" s="283"/>
    </row>
    <row r="26" spans="1:15" ht="15">
      <c r="A26" s="9"/>
      <c r="B26" s="9"/>
      <c r="C26" s="9" t="s">
        <v>259</v>
      </c>
      <c r="D26" s="283">
        <f>'Table SGB1 comp num'!D26/'Table SGB1 comp num'!$D26*100</f>
        <v>100</v>
      </c>
      <c r="E26" s="283">
        <f>'Table SGB1 comp num'!E26/'Table SGB1 comp num'!$D26*100</f>
        <v>101.82100821674437</v>
      </c>
      <c r="F26" s="283">
        <f>'Table SGB1 comp num'!F26/'Table SGB1 comp num'!$D26*100</f>
        <v>103.70863868532089</v>
      </c>
      <c r="G26" s="283">
        <f>'Table SGB1 comp num'!G26/'Table SGB1 comp num'!$D26*100</f>
        <v>103.73084610259826</v>
      </c>
      <c r="H26" s="283">
        <f>'Table SGB1 comp num'!H26/'Table SGB1 comp num'!$D26*100</f>
        <v>105.35198756384632</v>
      </c>
      <c r="I26" s="283">
        <f>'Table SGB1 comp num'!I26/'Table SGB1 comp num'!$D26*100</f>
        <v>108.03908505440818</v>
      </c>
      <c r="J26" s="283">
        <f>'Table SGB1 comp num'!J26/'Table SGB1 comp num'!$D26*100</f>
        <v>108.90517432822561</v>
      </c>
      <c r="K26" s="283">
        <f>'Table SGB1 comp num'!K26/'Table SGB1 comp num'!$D26*100</f>
        <v>110.72618254497002</v>
      </c>
      <c r="L26" s="283">
        <f>'Table SGB1 comp num'!L26/'Table SGB1 comp num'!$D26*100</f>
        <v>110.90384188318897</v>
      </c>
      <c r="M26" s="283">
        <f>'Table SGB1 comp num'!M26/'Table SGB1 comp num'!$D26*100</f>
        <v>112.45836109260492</v>
      </c>
      <c r="N26" s="283">
        <f>'Table SGB1 comp num'!N26/'Table SGB1 comp num'!$D26*100</f>
        <v>113.9240506329114</v>
      </c>
      <c r="O26" s="283"/>
    </row>
    <row r="27" spans="1:14" ht="15">
      <c r="A27" s="9"/>
      <c r="B27" s="9"/>
      <c r="C27" s="9"/>
      <c r="D27" s="283"/>
      <c r="E27" s="283"/>
      <c r="F27" s="283"/>
      <c r="G27" s="283"/>
      <c r="H27" s="283"/>
      <c r="I27" s="283"/>
      <c r="J27" s="283"/>
      <c r="K27" s="283"/>
      <c r="L27" s="283"/>
      <c r="M27" s="283"/>
      <c r="N27" s="283"/>
    </row>
    <row r="28" spans="1:14" ht="15">
      <c r="A28" s="13" t="s">
        <v>70</v>
      </c>
      <c r="B28" s="9"/>
      <c r="C28" s="9"/>
      <c r="D28" s="283"/>
      <c r="E28" s="283"/>
      <c r="F28" s="283"/>
      <c r="G28" s="283"/>
      <c r="H28" s="283"/>
      <c r="I28" s="283"/>
      <c r="J28" s="283"/>
      <c r="K28" s="283"/>
      <c r="L28" s="283"/>
      <c r="M28" s="283"/>
      <c r="N28" s="283"/>
    </row>
    <row r="29" spans="1:14" ht="15">
      <c r="A29" s="9"/>
      <c r="B29" s="8"/>
      <c r="C29" s="9" t="s">
        <v>29</v>
      </c>
      <c r="D29" s="283">
        <f>'Table SGB1 comp num'!D29/'Table SGB1 comp num'!$D29*100</f>
        <v>100</v>
      </c>
      <c r="E29" s="283">
        <f>'Table SGB1 comp num'!E29/'Table SGB1 comp num'!$D29*100</f>
        <v>100.74593128390596</v>
      </c>
      <c r="F29" s="283">
        <f>'Table SGB1 comp num'!F29/'Table SGB1 comp num'!$D29*100</f>
        <v>92.11121157323689</v>
      </c>
      <c r="G29" s="283">
        <f>'Table SGB1 comp num'!G29/'Table SGB1 comp num'!$D29*100</f>
        <v>88.01989150090415</v>
      </c>
      <c r="H29" s="283">
        <f>'Table SGB1 comp num'!H29/'Table SGB1 comp num'!$D29*100</f>
        <v>84.94575045207957</v>
      </c>
      <c r="I29" s="283">
        <f>'Table SGB1 comp num'!I29/'Table SGB1 comp num'!$D29*100</f>
        <v>79.85985533453886</v>
      </c>
      <c r="J29" s="283">
        <f>'Table SGB1 comp num'!J29/'Table SGB1 comp num'!$D29*100</f>
        <v>74.45750452079565</v>
      </c>
      <c r="K29" s="283">
        <f>'Table SGB1 comp num'!K29/'Table SGB1 comp num'!$D29*100</f>
        <v>69.48462929475588</v>
      </c>
      <c r="L29" s="283">
        <f>'Table SGB1 comp num'!L29/'Table SGB1 comp num'!$D29*100</f>
        <v>66.65913200723327</v>
      </c>
      <c r="M29" s="283">
        <f>'Table SGB1 comp num'!M29/'Table SGB1 comp num'!$D29*100</f>
        <v>66.45569620253163</v>
      </c>
      <c r="N29" s="283">
        <f>'Table SGB1 comp num'!N29/'Table SGB1 comp num'!$D29*100</f>
        <v>58.7251356238698</v>
      </c>
    </row>
    <row r="30" spans="1:14" ht="15">
      <c r="A30" s="9"/>
      <c r="B30" s="9"/>
      <c r="C30" s="9" t="s">
        <v>30</v>
      </c>
      <c r="D30" s="283">
        <f>'Table SGB1 comp num'!D30/'Table SGB1 comp num'!$D30*100</f>
        <v>100</v>
      </c>
      <c r="E30" s="283">
        <f>'Table SGB1 comp num'!E30/'Table SGB1 comp num'!$D30*100</f>
        <v>95.00246871176181</v>
      </c>
      <c r="F30" s="283">
        <f>'Table SGB1 comp num'!F30/'Table SGB1 comp num'!$D30*100</f>
        <v>91.33160165725694</v>
      </c>
      <c r="G30" s="283">
        <f>'Table SGB1 comp num'!G30/'Table SGB1 comp num'!$D30*100</f>
        <v>89.22568318914625</v>
      </c>
      <c r="H30" s="283">
        <f>'Table SGB1 comp num'!H30/'Table SGB1 comp num'!$D30*100</f>
        <v>87.07039048579955</v>
      </c>
      <c r="I30" s="283">
        <f>'Table SGB1 comp num'!I30/'Table SGB1 comp num'!$D30*100</f>
        <v>84.59523860635854</v>
      </c>
      <c r="J30" s="283">
        <f>'Table SGB1 comp num'!J30/'Table SGB1 comp num'!$D30*100</f>
        <v>79.88965931777689</v>
      </c>
      <c r="K30" s="283">
        <f>'Table SGB1 comp num'!K30/'Table SGB1 comp num'!$D30*100</f>
        <v>73.74149367795118</v>
      </c>
      <c r="L30" s="283">
        <f>'Table SGB1 comp num'!L30/'Table SGB1 comp num'!$D30*100</f>
        <v>69.0273275658502</v>
      </c>
      <c r="M30" s="283">
        <f>'Table SGB1 comp num'!M30/'Table SGB1 comp num'!$D30*100</f>
        <v>68.3618487431037</v>
      </c>
      <c r="N30" s="283">
        <f>'Table SGB1 comp num'!N30/'Table SGB1 comp num'!$D30*100</f>
        <v>65.90387051070134</v>
      </c>
    </row>
    <row r="31" spans="1:14" ht="15">
      <c r="A31" s="9"/>
      <c r="B31" s="9"/>
      <c r="C31" s="9"/>
      <c r="D31" s="283"/>
      <c r="E31" s="283"/>
      <c r="F31" s="283"/>
      <c r="G31" s="283"/>
      <c r="H31" s="283"/>
      <c r="I31" s="283"/>
      <c r="J31" s="283"/>
      <c r="K31" s="283"/>
      <c r="L31" s="283"/>
      <c r="M31" s="283"/>
      <c r="N31" s="283"/>
    </row>
    <row r="32" spans="1:14" ht="15">
      <c r="A32" s="13" t="s">
        <v>451</v>
      </c>
      <c r="B32" s="11"/>
      <c r="C32" s="11"/>
      <c r="D32" s="283"/>
      <c r="E32" s="283"/>
      <c r="F32" s="283"/>
      <c r="G32" s="283"/>
      <c r="H32" s="283"/>
      <c r="I32" s="283"/>
      <c r="J32" s="283"/>
      <c r="K32" s="283"/>
      <c r="L32" s="283"/>
      <c r="M32" s="283"/>
      <c r="N32" s="283"/>
    </row>
    <row r="33" spans="1:14" ht="15">
      <c r="A33" s="9"/>
      <c r="B33" s="8"/>
      <c r="C33" s="9" t="s">
        <v>29</v>
      </c>
      <c r="D33" s="283">
        <f>'Table SGB1 comp num'!D33/'Table SGB1 comp num'!$D33*100</f>
        <v>100</v>
      </c>
      <c r="E33" s="283">
        <f>'Table SGB1 comp num'!E33/'Table SGB1 comp num'!$D33*100</f>
        <v>94.50178947720508</v>
      </c>
      <c r="F33" s="283">
        <f>'Table SGB1 comp num'!F33/'Table SGB1 comp num'!$D33*100</f>
        <v>101.41128987300844</v>
      </c>
      <c r="G33" s="283">
        <f>'Table SGB1 comp num'!G33/'Table SGB1 comp num'!$D33*100</f>
        <v>102.11704630341953</v>
      </c>
      <c r="H33" s="283">
        <f>'Table SGB1 comp num'!H33/'Table SGB1 comp num'!$D33*100</f>
        <v>103.87865003177576</v>
      </c>
      <c r="I33" s="283">
        <f>'Table SGB1 comp num'!I33/'Table SGB1 comp num'!$D33*100</f>
        <v>104.96928342866063</v>
      </c>
      <c r="J33" s="283">
        <f>'Table SGB1 comp num'!J33/'Table SGB1 comp num'!$D33*100</f>
        <v>106.49496605010536</v>
      </c>
      <c r="K33" s="283">
        <f>'Table SGB1 comp num'!K33/'Table SGB1 comp num'!$D33*100</f>
        <v>106.78217435417154</v>
      </c>
      <c r="L33" s="283">
        <f>'Table SGB1 comp num'!L33/'Table SGB1 comp num'!$D33*100</f>
        <v>106.32995506795552</v>
      </c>
      <c r="M33" s="283">
        <f>'Table SGB1 comp num'!M33/'Table SGB1 comp num'!$D33*100</f>
        <v>107.48012621110257</v>
      </c>
      <c r="N33" s="354" t="s">
        <v>17</v>
      </c>
    </row>
    <row r="34" spans="1:14" ht="15">
      <c r="A34" s="9"/>
      <c r="B34" s="8"/>
      <c r="C34" s="9" t="s">
        <v>30</v>
      </c>
      <c r="D34" s="283">
        <f>'Table SGB1 comp num'!D34/'Table SGB1 comp num'!$D34*100</f>
        <v>100</v>
      </c>
      <c r="E34" s="283">
        <f>'Table SGB1 comp num'!E34/'Table SGB1 comp num'!$D34*100</f>
        <v>98.1941309255079</v>
      </c>
      <c r="F34" s="283">
        <f>'Table SGB1 comp num'!F34/'Table SGB1 comp num'!$D34*100</f>
        <v>98.78103837471784</v>
      </c>
      <c r="G34" s="283">
        <f>'Table SGB1 comp num'!G34/'Table SGB1 comp num'!$D34*100</f>
        <v>99.77426636568849</v>
      </c>
      <c r="H34" s="283">
        <f>'Table SGB1 comp num'!H34/'Table SGB1 comp num'!$D34*100</f>
        <v>100.56433408577878</v>
      </c>
      <c r="I34" s="283">
        <f>'Table SGB1 comp num'!I34/'Table SGB1 comp num'!$D34*100</f>
        <v>102.70880361173815</v>
      </c>
      <c r="J34" s="283">
        <f>'Table SGB1 comp num'!J34/'Table SGB1 comp num'!$D34*100</f>
        <v>105.66591422121896</v>
      </c>
      <c r="K34" s="283">
        <f>'Table SGB1 comp num'!K34/'Table SGB1 comp num'!$D34*100</f>
        <v>106.93002257336343</v>
      </c>
      <c r="L34" s="283">
        <f>'Table SGB1 comp num'!L34/'Table SGB1 comp num'!$D34*100</f>
        <v>108.1489841986456</v>
      </c>
      <c r="M34" s="283">
        <f>'Table SGB1 comp num'!M34/'Table SGB1 comp num'!$D34*100</f>
        <v>112.23476297968398</v>
      </c>
      <c r="N34" s="354" t="s">
        <v>17</v>
      </c>
    </row>
    <row r="35" spans="1:14" ht="15">
      <c r="A35" s="9"/>
      <c r="B35" s="8"/>
      <c r="C35" s="9"/>
      <c r="D35" s="283"/>
      <c r="E35" s="283"/>
      <c r="F35" s="283"/>
      <c r="G35" s="283"/>
      <c r="H35" s="283"/>
      <c r="I35" s="283"/>
      <c r="J35" s="283"/>
      <c r="K35" s="283"/>
      <c r="L35" s="283"/>
      <c r="M35" s="283"/>
      <c r="N35" s="283"/>
    </row>
    <row r="36" spans="1:14" ht="15">
      <c r="A36" s="13" t="s">
        <v>452</v>
      </c>
      <c r="B36" s="9"/>
      <c r="C36" s="8"/>
      <c r="D36" s="283"/>
      <c r="E36" s="283"/>
      <c r="F36" s="283"/>
      <c r="G36" s="283"/>
      <c r="H36" s="283"/>
      <c r="I36" s="283"/>
      <c r="J36" s="283"/>
      <c r="K36" s="283"/>
      <c r="L36" s="283"/>
      <c r="M36" s="283"/>
      <c r="N36" s="283"/>
    </row>
    <row r="37" spans="1:14" ht="15">
      <c r="A37" s="9"/>
      <c r="B37" s="8"/>
      <c r="C37" s="9" t="s">
        <v>29</v>
      </c>
      <c r="D37" s="283">
        <f>'Table SGB1 comp num'!D37/'Table SGB1 comp num'!$D37*100</f>
        <v>100</v>
      </c>
      <c r="E37" s="283">
        <f>'Table SGB1 comp num'!E37/'Table SGB1 comp num'!$D37*100</f>
        <v>102.88255641574699</v>
      </c>
      <c r="F37" s="283">
        <f>'Table SGB1 comp num'!F37/'Table SGB1 comp num'!$D37*100</f>
        <v>106.8687201449514</v>
      </c>
      <c r="G37" s="283">
        <f>'Table SGB1 comp num'!G37/'Table SGB1 comp num'!$D37*100</f>
        <v>106.72047438642728</v>
      </c>
      <c r="H37" s="283">
        <f>'Table SGB1 comp num'!H37/'Table SGB1 comp num'!$D37*100</f>
        <v>106.35809586559051</v>
      </c>
      <c r="I37" s="283">
        <f>'Table SGB1 comp num'!I37/'Table SGB1 comp num'!$D37*100</f>
        <v>101.07066381156318</v>
      </c>
      <c r="J37" s="283">
        <f>'Table SGB1 comp num'!J37/'Table SGB1 comp num'!$D37*100</f>
        <v>108.79591500576511</v>
      </c>
      <c r="K37" s="283">
        <f>'Table SGB1 comp num'!K37/'Table SGB1 comp num'!$D37*100</f>
        <v>120.11200790644045</v>
      </c>
      <c r="L37" s="283">
        <f>'Table SGB1 comp num'!L37/'Table SGB1 comp num'!$D37*100</f>
        <v>128.64437489705153</v>
      </c>
      <c r="M37" s="283">
        <f>'Table SGB1 comp num'!M37/'Table SGB1 comp num'!$D37*100</f>
        <v>0</v>
      </c>
      <c r="N37" s="41" t="s">
        <v>17</v>
      </c>
    </row>
    <row r="38" spans="1:14" ht="15">
      <c r="A38" s="9"/>
      <c r="B38" s="9"/>
      <c r="C38" s="9" t="s">
        <v>30</v>
      </c>
      <c r="D38" s="283">
        <f>'Table SGB1 comp num'!D38/'Table SGB1 comp num'!$D38*100</f>
        <v>100</v>
      </c>
      <c r="E38" s="283">
        <f>'Table SGB1 comp num'!E38/'Table SGB1 comp num'!$D38*100</f>
        <v>105.43735224586288</v>
      </c>
      <c r="F38" s="283">
        <f>'Table SGB1 comp num'!F38/'Table SGB1 comp num'!$D38*100</f>
        <v>110.04728132387707</v>
      </c>
      <c r="G38" s="283">
        <f>'Table SGB1 comp num'!G38/'Table SGB1 comp num'!$D38*100</f>
        <v>113.12056737588651</v>
      </c>
      <c r="H38" s="283">
        <f>'Table SGB1 comp num'!H38/'Table SGB1 comp num'!$D38*100</f>
        <v>113.47517730496455</v>
      </c>
      <c r="I38" s="283">
        <f>'Table SGB1 comp num'!I38/'Table SGB1 comp num'!$D38*100</f>
        <v>115.3664302600473</v>
      </c>
      <c r="J38" s="283">
        <f>'Table SGB1 comp num'!J38/'Table SGB1 comp num'!$D38*100</f>
        <v>119.62174940898345</v>
      </c>
      <c r="K38" s="283">
        <f>'Table SGB1 comp num'!K38/'Table SGB1 comp num'!$D38*100</f>
        <v>123.52245862884162</v>
      </c>
      <c r="L38" s="283">
        <f>'Table SGB1 comp num'!L38/'Table SGB1 comp num'!$D38*100</f>
        <v>127.89598108747045</v>
      </c>
      <c r="M38" s="283">
        <f>'Table SGB1 comp num'!M38/'Table SGB1 comp num'!$D38*100</f>
        <v>136.05200945626476</v>
      </c>
      <c r="N38" s="283">
        <f>'Table SGB1 comp num'!N38/'Table SGB1 comp num'!$D38*100</f>
        <v>145.62647754137117</v>
      </c>
    </row>
    <row r="39" spans="1:14" ht="15">
      <c r="A39" s="9"/>
      <c r="B39" s="9"/>
      <c r="C39" s="9"/>
      <c r="D39" s="283"/>
      <c r="E39" s="283"/>
      <c r="F39" s="283"/>
      <c r="G39" s="283"/>
      <c r="H39" s="283"/>
      <c r="I39" s="283"/>
      <c r="J39" s="283"/>
      <c r="K39" s="283"/>
      <c r="L39" s="283"/>
      <c r="M39" s="283"/>
      <c r="N39" s="283"/>
    </row>
    <row r="40" spans="1:14" ht="15">
      <c r="A40" s="13" t="s">
        <v>262</v>
      </c>
      <c r="B40" s="9"/>
      <c r="C40" s="8"/>
      <c r="D40" s="283"/>
      <c r="E40" s="283"/>
      <c r="F40" s="283"/>
      <c r="G40" s="283"/>
      <c r="H40" s="283"/>
      <c r="I40" s="283"/>
      <c r="J40" s="283"/>
      <c r="K40" s="283"/>
      <c r="L40" s="283"/>
      <c r="M40" s="283"/>
      <c r="N40" s="283"/>
    </row>
    <row r="41" spans="1:14" ht="15">
      <c r="A41" s="9"/>
      <c r="B41" s="8"/>
      <c r="C41" s="9" t="s">
        <v>29</v>
      </c>
      <c r="D41" s="283">
        <f>'Table SGB1 comp num'!D41/'Table SGB1 comp num'!$D41*100</f>
        <v>100</v>
      </c>
      <c r="E41" s="283">
        <f>'Table SGB1 comp num'!E41/'Table SGB1 comp num'!$D41*100</f>
        <v>105.57292752414705</v>
      </c>
      <c r="F41" s="283">
        <f>'Table SGB1 comp num'!F41/'Table SGB1 comp num'!$D41*100</f>
        <v>110.77062052671809</v>
      </c>
      <c r="G41" s="283">
        <f>'Table SGB1 comp num'!G41/'Table SGB1 comp num'!$D41*100</f>
        <v>116.6492946980752</v>
      </c>
      <c r="H41" s="283">
        <f>'Table SGB1 comp num'!H41/'Table SGB1 comp num'!$D41*100</f>
        <v>125.64102564102564</v>
      </c>
      <c r="I41" s="283">
        <f>'Table SGB1 comp num'!I41/'Table SGB1 comp num'!$D41*100</f>
        <v>137.46786185810578</v>
      </c>
      <c r="J41" s="283">
        <f>'Table SGB1 comp num'!J41/'Table SGB1 comp num'!$D41*100</f>
        <v>146.50823431311235</v>
      </c>
      <c r="K41" s="283">
        <f>'Table SGB1 comp num'!K41/'Table SGB1 comp num'!$D41*100</f>
        <v>156.72990063233965</v>
      </c>
      <c r="L41" s="283">
        <f>'Table SGB1 comp num'!L41/'Table SGB1 comp num'!$D41*100</f>
        <v>165.34639705371416</v>
      </c>
      <c r="M41" s="283">
        <f>'Table SGB1 comp num'!M41/'Table SGB1 comp num'!$D41*100</f>
        <v>169.8075185880064</v>
      </c>
      <c r="N41" s="283">
        <f>'Table SGB1 comp num'!N41/'Table SGB1 comp num'!$D41*100</f>
        <v>174.63692585643807</v>
      </c>
    </row>
    <row r="42" spans="1:14" ht="15">
      <c r="A42" s="9"/>
      <c r="B42" s="9"/>
      <c r="C42" s="9" t="s">
        <v>51</v>
      </c>
      <c r="D42" s="283">
        <f>'Table SGB1 comp num'!D42/'Table SGB1 comp num'!$D42*100</f>
        <v>100</v>
      </c>
      <c r="E42" s="283">
        <f>'Table SGB1 comp num'!E42/'Table SGB1 comp num'!$D42*100</f>
        <v>108.31629175187459</v>
      </c>
      <c r="F42" s="283">
        <f>'Table SGB1 comp num'!F42/'Table SGB1 comp num'!$D42*100</f>
        <v>114.79209270620314</v>
      </c>
      <c r="G42" s="283">
        <f>'Table SGB1 comp num'!G42/'Table SGB1 comp num'!$D42*100</f>
        <v>122.62114042263121</v>
      </c>
      <c r="H42" s="283">
        <f>'Table SGB1 comp num'!H42/'Table SGB1 comp num'!$D42*100</f>
        <v>123.5384287661895</v>
      </c>
      <c r="I42" s="283">
        <f>'Table SGB1 comp num'!I42/'Table SGB1 comp num'!$D42*100</f>
        <v>128.6980231765508</v>
      </c>
      <c r="J42" s="283">
        <f>'Table SGB1 comp num'!J42/'Table SGB1 comp num'!$D42*100</f>
        <v>136.332651670075</v>
      </c>
      <c r="K42" s="283">
        <f>'Table SGB1 comp num'!K42/'Table SGB1 comp num'!$D42*100</f>
        <v>147.0347648261759</v>
      </c>
      <c r="L42" s="283">
        <f>'Table SGB1 comp num'!L42/'Table SGB1 comp num'!$D42*100</f>
        <v>155.56714383094754</v>
      </c>
      <c r="M42" s="283">
        <f>'Table SGB1 comp num'!M42/'Table SGB1 comp num'!$D42*100</f>
        <v>160.32651670074983</v>
      </c>
      <c r="N42" s="283">
        <f>'Table SGB1 comp num'!N42/'Table SGB1 comp num'!$D42*100</f>
        <v>164.09134287661897</v>
      </c>
    </row>
    <row r="43" spans="1:14" ht="15">
      <c r="A43" s="60"/>
      <c r="B43" s="60"/>
      <c r="C43" s="60"/>
      <c r="D43" s="283"/>
      <c r="E43" s="283"/>
      <c r="F43" s="283"/>
      <c r="G43" s="283"/>
      <c r="H43" s="283"/>
      <c r="I43" s="283"/>
      <c r="J43" s="283"/>
      <c r="K43" s="283"/>
      <c r="L43" s="283"/>
      <c r="M43" s="283"/>
      <c r="N43" s="283"/>
    </row>
    <row r="44" spans="1:15" ht="15">
      <c r="A44" s="13" t="s">
        <v>39</v>
      </c>
      <c r="B44" s="9"/>
      <c r="C44" s="8"/>
      <c r="D44" s="283"/>
      <c r="E44" s="283"/>
      <c r="F44" s="283"/>
      <c r="G44" s="283"/>
      <c r="H44" s="283"/>
      <c r="I44" s="283"/>
      <c r="J44" s="283"/>
      <c r="K44" s="283"/>
      <c r="L44" s="283"/>
      <c r="M44" s="283"/>
      <c r="N44" s="283"/>
      <c r="O44" s="38"/>
    </row>
    <row r="45" spans="1:14" ht="15">
      <c r="A45" s="13"/>
      <c r="B45" s="8" t="s">
        <v>456</v>
      </c>
      <c r="C45" s="8"/>
      <c r="D45" s="283"/>
      <c r="E45" s="283"/>
      <c r="F45" s="283"/>
      <c r="G45" s="283"/>
      <c r="H45" s="283"/>
      <c r="I45" s="283"/>
      <c r="J45" s="283"/>
      <c r="K45" s="283"/>
      <c r="L45" s="283"/>
      <c r="M45" s="283"/>
      <c r="N45" s="283"/>
    </row>
    <row r="46" spans="1:14" ht="15">
      <c r="A46" s="9"/>
      <c r="C46" s="9" t="s">
        <v>29</v>
      </c>
      <c r="D46" s="283">
        <f>'Table SGB1 comp num'!D46/'Table SGB1 comp num'!$D46*100</f>
        <v>100</v>
      </c>
      <c r="E46" s="283">
        <f>'Table SGB1 comp num'!E46/'Table SGB1 comp num'!$D46*100</f>
        <v>98.85641677255398</v>
      </c>
      <c r="F46" s="283">
        <f>'Table SGB1 comp num'!F46/'Table SGB1 comp num'!$D46*100</f>
        <v>98.98348157560356</v>
      </c>
      <c r="G46" s="283">
        <f>'Table SGB1 comp num'!G46/'Table SGB1 comp num'!$D46*100</f>
        <v>100.69885641677254</v>
      </c>
      <c r="H46" s="283">
        <f>'Table SGB1 comp num'!H46/'Table SGB1 comp num'!$D46*100</f>
        <v>95.80686149936469</v>
      </c>
      <c r="I46" s="283">
        <f>'Table SGB1 comp num'!I46/'Table SGB1 comp num'!$D46*100</f>
        <v>98.09402795425667</v>
      </c>
      <c r="J46" s="283">
        <f>'Table SGB1 comp num'!J46/'Table SGB1 comp num'!$D46*100</f>
        <v>97.4587039390089</v>
      </c>
      <c r="K46" s="283">
        <f>'Table SGB1 comp num'!K46/'Table SGB1 comp num'!$D46*100</f>
        <v>109.97458703939007</v>
      </c>
      <c r="L46" s="283">
        <f>'Table SGB1 comp num'!L46/'Table SGB1 comp num'!$D46*100</f>
        <v>105.20965692503177</v>
      </c>
      <c r="M46" s="283">
        <f>'Table SGB1 comp num'!M46/'Table SGB1 comp num'!$D46*100</f>
        <v>109.52986022871664</v>
      </c>
      <c r="N46" s="354" t="s">
        <v>17</v>
      </c>
    </row>
    <row r="47" spans="1:14" ht="15">
      <c r="A47" s="9"/>
      <c r="B47" s="8"/>
      <c r="C47" s="9" t="s">
        <v>30</v>
      </c>
      <c r="D47" s="283">
        <f>'Table SGB1 comp num'!D47/'Table SGB1 comp num'!$D47*100</f>
        <v>100</v>
      </c>
      <c r="E47" s="283">
        <f>'Table SGB1 comp num'!E47/'Table SGB1 comp num'!$D47*100</f>
        <v>99.20876445526477</v>
      </c>
      <c r="F47" s="283">
        <f>'Table SGB1 comp num'!F47/'Table SGB1 comp num'!$D47*100</f>
        <v>95.37431527693244</v>
      </c>
      <c r="G47" s="283">
        <f>'Table SGB1 comp num'!G47/'Table SGB1 comp num'!$D47*100</f>
        <v>96.95678636640292</v>
      </c>
      <c r="H47" s="283">
        <f>'Table SGB1 comp num'!H47/'Table SGB1 comp num'!$D47*100</f>
        <v>96.22641509433963</v>
      </c>
      <c r="I47" s="283">
        <f>'Table SGB1 comp num'!I47/'Table SGB1 comp num'!$D47*100</f>
        <v>99.02617163724894</v>
      </c>
      <c r="J47" s="283">
        <f>'Table SGB1 comp num'!J47/'Table SGB1 comp num'!$D47*100</f>
        <v>100</v>
      </c>
      <c r="K47" s="283">
        <f>'Table SGB1 comp num'!K47/'Table SGB1 comp num'!$D47*100</f>
        <v>106.1472915398661</v>
      </c>
      <c r="L47" s="283">
        <f>'Table SGB1 comp num'!L47/'Table SGB1 comp num'!$D47*100</f>
        <v>106.26902008520997</v>
      </c>
      <c r="M47" s="283">
        <f>'Table SGB1 comp num'!M47/'Table SGB1 comp num'!$D47*100</f>
        <v>110.16433353621424</v>
      </c>
      <c r="N47" s="354" t="s">
        <v>17</v>
      </c>
    </row>
    <row r="48" spans="1:14" ht="15">
      <c r="A48" s="9"/>
      <c r="B48" s="8" t="s">
        <v>453</v>
      </c>
      <c r="C48" s="9"/>
      <c r="D48" s="283"/>
      <c r="E48" s="283"/>
      <c r="F48" s="283"/>
      <c r="G48" s="283"/>
      <c r="H48" s="283"/>
      <c r="I48" s="283"/>
      <c r="J48" s="283"/>
      <c r="K48" s="283"/>
      <c r="L48" s="283"/>
      <c r="M48" s="283"/>
      <c r="N48" s="283"/>
    </row>
    <row r="49" spans="1:14" ht="15">
      <c r="A49" s="9"/>
      <c r="C49" s="9" t="s">
        <v>29</v>
      </c>
      <c r="D49" s="283">
        <f>'Table SGB1 comp num'!D49/'Table SGB1 comp num'!$D49*100</f>
        <v>100</v>
      </c>
      <c r="E49" s="283">
        <f>'Table SGB1 comp num'!E49/'Table SGB1 comp num'!$D49*100</f>
        <v>109.23295454545455</v>
      </c>
      <c r="F49" s="283">
        <f>'Table SGB1 comp num'!F49/'Table SGB1 comp num'!$D49*100</f>
        <v>117.04545454545455</v>
      </c>
      <c r="G49" s="283">
        <f>'Table SGB1 comp num'!G49/'Table SGB1 comp num'!$D49*100</f>
        <v>117.1875</v>
      </c>
      <c r="H49" s="283">
        <f>'Table SGB1 comp num'!H49/'Table SGB1 comp num'!$D49*100</f>
        <v>135.9397869318182</v>
      </c>
      <c r="I49" s="283">
        <f>'Table SGB1 comp num'!I49/'Table SGB1 comp num'!$D49*100</f>
        <v>129.54539772727273</v>
      </c>
      <c r="J49" s="283">
        <f>'Table SGB1 comp num'!J49/'Table SGB1 comp num'!$D49*100</f>
        <v>118.1609659090909</v>
      </c>
      <c r="K49" s="283">
        <f>'Table SGB1 comp num'!K49/'Table SGB1 comp num'!$D49*100</f>
        <v>159.80113636363635</v>
      </c>
      <c r="L49" s="283">
        <f>'Table SGB1 comp num'!L49/'Table SGB1 comp num'!$D49*100</f>
        <v>203.26704545454547</v>
      </c>
      <c r="M49" s="283">
        <f>'Table SGB1 comp num'!M49/'Table SGB1 comp num'!$D49*100</f>
        <v>184.0909090909091</v>
      </c>
      <c r="N49" s="285" t="s">
        <v>17</v>
      </c>
    </row>
    <row r="50" spans="1:14" ht="15">
      <c r="A50" s="9"/>
      <c r="B50" s="8"/>
      <c r="C50" s="9" t="s">
        <v>30</v>
      </c>
      <c r="D50" s="283">
        <f>'Table SGB1 comp num'!D50/'Table SGB1 comp num'!$D50*100</f>
        <v>100</v>
      </c>
      <c r="E50" s="284">
        <f>'Table SGB1 comp num'!E50/'Table SGB1 comp num'!$D50*100</f>
        <v>96.86907020872864</v>
      </c>
      <c r="F50" s="283">
        <f>'Table SGB1 comp num'!F50/'Table SGB1 comp num'!$D50*100</f>
        <v>87.19165085388994</v>
      </c>
      <c r="G50" s="283">
        <f>'Table SGB1 comp num'!G50/'Table SGB1 comp num'!$D50*100</f>
        <v>90.5123339658444</v>
      </c>
      <c r="H50" s="283">
        <f>'Table SGB1 comp num'!H50/'Table SGB1 comp num'!$D50*100</f>
        <v>89.56356736242884</v>
      </c>
      <c r="I50" s="283">
        <f>'Table SGB1 comp num'!I50/'Table SGB1 comp num'!$D50*100</f>
        <v>82.54269449715369</v>
      </c>
      <c r="J50" s="284">
        <f>'Table SGB1 comp num'!J50/'Table SGB1 comp num'!$D50*100</f>
        <v>84.34535104364326</v>
      </c>
      <c r="K50" s="283">
        <f>'Table SGB1 comp num'!K50/'Table SGB1 comp num'!$D50*100</f>
        <v>95.92030360531308</v>
      </c>
      <c r="L50" s="283">
        <f>'Table SGB1 comp num'!L50/'Table SGB1 comp num'!$D50*100</f>
        <v>102.08728652751422</v>
      </c>
      <c r="M50" s="283">
        <f>'Table SGB1 comp num'!M50/'Table SGB1 comp num'!$D50*100</f>
        <v>102.84629981024669</v>
      </c>
      <c r="N50" s="354" t="s">
        <v>17</v>
      </c>
    </row>
    <row r="51" spans="1:14" ht="15">
      <c r="A51" s="9"/>
      <c r="B51" s="8" t="s">
        <v>195</v>
      </c>
      <c r="C51" s="9"/>
      <c r="D51" s="283"/>
      <c r="E51" s="283"/>
      <c r="F51" s="283"/>
      <c r="G51" s="283"/>
      <c r="H51" s="283"/>
      <c r="I51" s="283"/>
      <c r="J51" s="283"/>
      <c r="K51" s="283"/>
      <c r="L51" s="283"/>
      <c r="M51" s="283"/>
      <c r="N51" s="283"/>
    </row>
    <row r="52" spans="1:14" ht="15">
      <c r="A52" s="9"/>
      <c r="C52" s="9" t="s">
        <v>29</v>
      </c>
      <c r="D52" s="283">
        <f>'Table SGB1 comp num'!D52/'Table SGB1 comp num'!$D52*100</f>
        <v>100</v>
      </c>
      <c r="E52" s="283">
        <f>'Table SGB1 comp num'!E52/'Table SGB1 comp num'!$D52*100</f>
        <v>115.07246376811595</v>
      </c>
      <c r="F52" s="284">
        <f>'Table SGB1 comp num'!F52/'Table SGB1 comp num'!$D52*100</f>
        <v>102.31884057971014</v>
      </c>
      <c r="G52" s="283">
        <f>'Table SGB1 comp num'!G52/'Table SGB1 comp num'!$D52*100</f>
        <v>71.59420289855072</v>
      </c>
      <c r="H52" s="283">
        <f>'Table SGB1 comp num'!H52/'Table SGB1 comp num'!$D52*100</f>
        <v>59.710144927536234</v>
      </c>
      <c r="I52" s="283">
        <f>'Table SGB1 comp num'!I52/'Table SGB1 comp num'!$D52*100</f>
        <v>55.65217391304348</v>
      </c>
      <c r="J52" s="283">
        <f>'Table SGB1 comp num'!J52/'Table SGB1 comp num'!$D52*100</f>
        <v>56.55072463768116</v>
      </c>
      <c r="K52" s="283">
        <f>'Table SGB1 comp num'!K52/'Table SGB1 comp num'!$D52*100</f>
        <v>59.39130434782608</v>
      </c>
      <c r="L52" s="283">
        <f>'Table SGB1 comp num'!L52/'Table SGB1 comp num'!$D52*100</f>
        <v>74</v>
      </c>
      <c r="M52" s="283">
        <f>'Table SGB1 comp num'!M52/'Table SGB1 comp num'!$D52*100</f>
        <v>58.20289855072463</v>
      </c>
      <c r="N52" s="354" t="s">
        <v>17</v>
      </c>
    </row>
    <row r="53" spans="1:14" ht="15">
      <c r="A53" s="9"/>
      <c r="B53" s="8"/>
      <c r="C53" s="9" t="s">
        <v>51</v>
      </c>
      <c r="D53" s="283">
        <f>'Table SGB1 comp num'!D53/'Table SGB1 comp num'!$D53*100</f>
        <v>100</v>
      </c>
      <c r="E53" s="283">
        <f>'Table SGB1 comp num'!E53/'Table SGB1 comp num'!$D53*100</f>
        <v>108.72011251758087</v>
      </c>
      <c r="F53" s="284">
        <f>'Table SGB1 comp num'!F53/'Table SGB1 comp num'!$D53*100</f>
        <v>102.67229254571029</v>
      </c>
      <c r="G53" s="283">
        <f>'Table SGB1 comp num'!G53/'Table SGB1 comp num'!$D53*100</f>
        <v>88.74824191279889</v>
      </c>
      <c r="H53" s="283">
        <f>'Table SGB1 comp num'!H53/'Table SGB1 comp num'!$D53*100</f>
        <v>82.27848101265823</v>
      </c>
      <c r="I53" s="283">
        <f>'Table SGB1 comp num'!I53/'Table SGB1 comp num'!$D53*100</f>
        <v>83.68495077355837</v>
      </c>
      <c r="J53" s="283">
        <f>'Table SGB1 comp num'!J53/'Table SGB1 comp num'!$D53*100</f>
        <v>82.27848101265823</v>
      </c>
      <c r="K53" s="283">
        <f>'Table SGB1 comp num'!K53/'Table SGB1 comp num'!$D53*100</f>
        <v>84.09282700421942</v>
      </c>
      <c r="L53" s="283">
        <f>'Table SGB1 comp num'!L53/'Table SGB1 comp num'!$D53*100</f>
        <v>91.56118143459916</v>
      </c>
      <c r="M53" s="283">
        <f>'Table SGB1 comp num'!M53/'Table SGB1 comp num'!$D53*100</f>
        <v>79.746835443038</v>
      </c>
      <c r="N53" s="354" t="s">
        <v>17</v>
      </c>
    </row>
    <row r="54" spans="1:14" ht="15">
      <c r="A54" s="9"/>
      <c r="B54" s="8" t="s">
        <v>457</v>
      </c>
      <c r="C54" s="9"/>
      <c r="D54" s="283"/>
      <c r="E54" s="283"/>
      <c r="F54" s="283"/>
      <c r="G54" s="283"/>
      <c r="H54" s="283"/>
      <c r="I54" s="283"/>
      <c r="J54" s="283"/>
      <c r="K54" s="283"/>
      <c r="L54" s="283"/>
      <c r="M54" s="283"/>
      <c r="N54" s="283"/>
    </row>
    <row r="55" spans="1:14" ht="15">
      <c r="A55" s="9"/>
      <c r="C55" s="9" t="s">
        <v>29</v>
      </c>
      <c r="D55" s="283">
        <f>'Table SGB1 comp num'!D55/'Table SGB1 comp num'!$D55*100</f>
        <v>100</v>
      </c>
      <c r="E55" s="283">
        <f>'Table SGB1 comp num'!E55/'Table SGB1 comp num'!$D55*100</f>
        <v>109.12307991444683</v>
      </c>
      <c r="F55" s="283">
        <f>'Table SGB1 comp num'!F55/'Table SGB1 comp num'!$D55*100</f>
        <v>108.98308380322767</v>
      </c>
      <c r="G55" s="283">
        <f>'Table SGB1 comp num'!G55/'Table SGB1 comp num'!$D55*100</f>
        <v>109.46529263076026</v>
      </c>
      <c r="H55" s="283">
        <f>'Table SGB1 comp num'!H55/'Table SGB1 comp num'!$D55*100</f>
        <v>109.3991833560179</v>
      </c>
      <c r="I55" s="283">
        <f>'Table SGB1 comp num'!I55/'Table SGB1 comp num'!$D55*100</f>
        <v>109.04919307797005</v>
      </c>
      <c r="J55" s="283">
        <f>'Table SGB1 comp num'!J55/'Table SGB1 comp num'!$D55*100</f>
        <v>107.72311880225548</v>
      </c>
      <c r="K55" s="283">
        <f>'Table SGB1 comp num'!K55/'Table SGB1 comp num'!$D55*100</f>
        <v>107.52105385961501</v>
      </c>
      <c r="L55" s="283">
        <f>'Table SGB1 comp num'!L55/'Table SGB1 comp num'!$D55*100</f>
        <v>107.33035193466849</v>
      </c>
      <c r="M55" s="283">
        <f>'Table SGB1 comp num'!M55/'Table SGB1 comp num'!$D55*100</f>
        <v>108.10810810810811</v>
      </c>
      <c r="N55" s="283">
        <f>'Table SGB1 comp num'!N55/'Table SGB1 comp num'!$D55*100</f>
        <v>106.94147384794867</v>
      </c>
    </row>
    <row r="56" spans="1:14" ht="15">
      <c r="A56" s="9"/>
      <c r="B56" s="9"/>
      <c r="C56" s="9" t="s">
        <v>30</v>
      </c>
      <c r="D56" s="283">
        <f>'Table SGB1 comp num'!D56/'Table SGB1 comp num'!$D56*100</f>
        <v>100</v>
      </c>
      <c r="E56" s="283">
        <f>'Table SGB1 comp num'!E56/'Table SGB1 comp num'!$D56*100</f>
        <v>105.85055447043328</v>
      </c>
      <c r="F56" s="283">
        <f>'Table SGB1 comp num'!F56/'Table SGB1 comp num'!$D56*100</f>
        <v>105.49793447656646</v>
      </c>
      <c r="G56" s="283">
        <f>'Table SGB1 comp num'!G56/'Table SGB1 comp num'!$D56*100</f>
        <v>103.55632339385805</v>
      </c>
      <c r="H56" s="283">
        <f>'Table SGB1 comp num'!H56/'Table SGB1 comp num'!$D56*100</f>
        <v>102.56505390276023</v>
      </c>
      <c r="I56" s="283">
        <f>'Table SGB1 comp num'!I56/'Table SGB1 comp num'!$D56*100</f>
        <v>95.12438620569202</v>
      </c>
      <c r="J56" s="283">
        <f>'Table SGB1 comp num'!J56/'Table SGB1 comp num'!$D56*100</f>
        <v>89.40946383002178</v>
      </c>
      <c r="K56" s="283">
        <f>'Table SGB1 comp num'!K56/'Table SGB1 comp num'!$D56*100</f>
        <v>91.34706518377922</v>
      </c>
      <c r="L56" s="283">
        <f>'Table SGB1 comp num'!L56/'Table SGB1 comp num'!$D56*100</f>
        <v>90.22704463155681</v>
      </c>
      <c r="M56" s="283">
        <f>'Table SGB1 comp num'!M56/'Table SGB1 comp num'!$D56*100</f>
        <v>88.76126231804776</v>
      </c>
      <c r="N56" s="283">
        <f>'Table SGB1 comp num'!N56/'Table SGB1 comp num'!$D56*100</f>
        <v>86.4811564970337</v>
      </c>
    </row>
    <row r="57" spans="1:14" ht="15">
      <c r="A57" s="9"/>
      <c r="B57" s="9"/>
      <c r="C57" s="9"/>
      <c r="D57" s="38"/>
      <c r="E57" s="38"/>
      <c r="F57" s="38"/>
      <c r="G57" s="38"/>
      <c r="H57" s="38"/>
      <c r="I57" s="9"/>
      <c r="J57" s="9"/>
      <c r="K57" s="9"/>
      <c r="L57" s="9"/>
      <c r="M57" s="9"/>
      <c r="N57" s="9"/>
    </row>
    <row r="58" spans="1:14" ht="15" hidden="1">
      <c r="A58" s="13" t="s">
        <v>45</v>
      </c>
      <c r="B58" s="9"/>
      <c r="C58" s="9"/>
      <c r="D58" s="38"/>
      <c r="E58" s="38"/>
      <c r="F58" s="38"/>
      <c r="G58" s="38"/>
      <c r="H58" s="38"/>
      <c r="I58" s="9"/>
      <c r="J58" s="9"/>
      <c r="K58" s="9"/>
      <c r="L58" s="9"/>
      <c r="M58" s="9"/>
      <c r="N58" s="9"/>
    </row>
    <row r="59" spans="1:14" ht="15" hidden="1">
      <c r="A59" s="13" t="s">
        <v>49</v>
      </c>
      <c r="B59" s="9"/>
      <c r="C59" s="9"/>
      <c r="D59" s="38"/>
      <c r="E59" s="38"/>
      <c r="F59" s="38"/>
      <c r="G59" s="38"/>
      <c r="H59" s="38"/>
      <c r="I59" s="9"/>
      <c r="J59" s="9"/>
      <c r="K59" s="9"/>
      <c r="L59" s="9"/>
      <c r="M59" s="9"/>
      <c r="N59" s="9"/>
    </row>
    <row r="60" spans="1:9" ht="15" hidden="1">
      <c r="A60" s="13"/>
      <c r="B60" s="9"/>
      <c r="C60" s="9" t="s">
        <v>29</v>
      </c>
      <c r="D60" s="38" t="e">
        <f>'Table SGB1 comp num'!D60/'Table SGB1 comp num'!#REF!*100</f>
        <v>#REF!</v>
      </c>
      <c r="E60" s="38" t="e">
        <f>'Table SGB1 comp num'!E60/'Table SGB1 comp num'!#REF!*100</f>
        <v>#REF!</v>
      </c>
      <c r="F60" s="38" t="e">
        <f>'Table SGB1 comp num'!F60/'Table SGB1 comp num'!#REF!*100</f>
        <v>#REF!</v>
      </c>
      <c r="G60" s="38" t="e">
        <f>'Table SGB1 comp num'!G60/'Table SGB1 comp num'!#REF!*100</f>
        <v>#REF!</v>
      </c>
      <c r="H60" s="41" t="s">
        <v>17</v>
      </c>
      <c r="I60" s="41" t="s">
        <v>17</v>
      </c>
    </row>
    <row r="61" spans="1:9" ht="15" hidden="1">
      <c r="A61" s="13"/>
      <c r="B61" s="45"/>
      <c r="C61" s="45" t="s">
        <v>30</v>
      </c>
      <c r="D61" s="38" t="e">
        <f>'Table SGB1 comp num'!D61/'Table SGB1 comp num'!#REF!*100</f>
        <v>#REF!</v>
      </c>
      <c r="E61" s="38" t="e">
        <f>'Table SGB1 comp num'!E61/'Table SGB1 comp num'!#REF!*100</f>
        <v>#REF!</v>
      </c>
      <c r="F61" s="38" t="e">
        <f>'Table SGB1 comp num'!F61/'Table SGB1 comp num'!#REF!*100</f>
        <v>#REF!</v>
      </c>
      <c r="G61" s="38" t="e">
        <f>'Table SGB1 comp num'!G61/'Table SGB1 comp num'!#REF!*100</f>
        <v>#REF!</v>
      </c>
      <c r="H61" s="41" t="s">
        <v>17</v>
      </c>
      <c r="I61" s="41" t="s">
        <v>17</v>
      </c>
    </row>
    <row r="62" spans="1:14" ht="15" hidden="1">
      <c r="A62" s="45"/>
      <c r="B62" s="45"/>
      <c r="C62" s="45"/>
      <c r="D62" s="38"/>
      <c r="E62" s="38"/>
      <c r="F62" s="38"/>
      <c r="G62" s="38"/>
      <c r="H62" s="38"/>
      <c r="I62" s="9"/>
      <c r="J62" s="9"/>
      <c r="K62" s="9"/>
      <c r="L62" s="9"/>
      <c r="M62" s="9"/>
      <c r="N62" s="9"/>
    </row>
    <row r="63" spans="1:19" ht="15.75" thickBot="1">
      <c r="A63" s="12"/>
      <c r="B63" s="12"/>
      <c r="C63" s="10"/>
      <c r="D63" s="50"/>
      <c r="E63" s="50"/>
      <c r="F63" s="50"/>
      <c r="G63" s="50"/>
      <c r="H63" s="50"/>
      <c r="I63" s="10"/>
      <c r="J63" s="10"/>
      <c r="K63" s="10"/>
      <c r="L63" s="10"/>
      <c r="M63" s="10"/>
      <c r="N63" s="10"/>
      <c r="S63" s="382" t="s">
        <v>56</v>
      </c>
    </row>
    <row r="64" spans="1:14" ht="15">
      <c r="A64" s="81" t="s">
        <v>458</v>
      </c>
      <c r="B64" s="82"/>
      <c r="C64" s="9"/>
      <c r="D64" s="9"/>
      <c r="E64" s="9"/>
      <c r="F64" s="9"/>
      <c r="G64" s="9"/>
      <c r="H64" s="9"/>
      <c r="I64" s="9"/>
      <c r="J64" s="9"/>
      <c r="K64" s="9"/>
      <c r="L64" s="9"/>
      <c r="M64" s="9"/>
      <c r="N64" s="9"/>
    </row>
    <row r="65" spans="1:14" ht="15">
      <c r="A65" s="81" t="s">
        <v>71</v>
      </c>
      <c r="B65" s="82"/>
      <c r="C65" s="9"/>
      <c r="D65" s="9"/>
      <c r="E65" s="9"/>
      <c r="F65" s="9"/>
      <c r="G65" s="9"/>
      <c r="H65" s="9"/>
      <c r="I65" s="9"/>
      <c r="J65" s="9"/>
      <c r="K65" s="9"/>
      <c r="L65" s="9"/>
      <c r="M65" s="9"/>
      <c r="N65" s="9"/>
    </row>
    <row r="66" spans="1:14" ht="15">
      <c r="A66" s="82" t="s">
        <v>459</v>
      </c>
      <c r="B66" s="82"/>
      <c r="C66" s="9"/>
      <c r="D66" s="9"/>
      <c r="E66" s="9"/>
      <c r="F66" s="9"/>
      <c r="G66" s="9"/>
      <c r="H66" s="9"/>
      <c r="I66" s="9"/>
      <c r="J66" s="9"/>
      <c r="K66" s="9"/>
      <c r="L66" s="9"/>
      <c r="M66" s="9"/>
      <c r="N66" s="9"/>
    </row>
    <row r="67" spans="1:14" ht="6" customHeight="1">
      <c r="A67" s="9"/>
      <c r="B67" s="9"/>
      <c r="C67" s="9"/>
      <c r="D67" s="9"/>
      <c r="E67" s="9"/>
      <c r="F67" s="9"/>
      <c r="G67" s="9"/>
      <c r="H67" s="9"/>
      <c r="I67" s="9"/>
      <c r="J67" s="9"/>
      <c r="K67" s="9"/>
      <c r="L67" s="9"/>
      <c r="M67" s="9"/>
      <c r="N67" s="9"/>
    </row>
    <row r="68" spans="1:14" ht="15">
      <c r="A68" s="9"/>
      <c r="B68" s="9"/>
      <c r="C68" s="9"/>
      <c r="D68" s="9"/>
      <c r="E68" s="9"/>
      <c r="F68" s="9"/>
      <c r="G68" s="9"/>
      <c r="H68" s="9"/>
      <c r="I68" s="9"/>
      <c r="J68" s="9"/>
      <c r="K68" s="9"/>
      <c r="L68" s="9"/>
      <c r="M68" s="9"/>
      <c r="N68" s="9"/>
    </row>
    <row r="69" spans="2:14" ht="15">
      <c r="B69" s="9"/>
      <c r="C69" s="9"/>
      <c r="D69" s="9"/>
      <c r="E69" s="9"/>
      <c r="F69" s="9"/>
      <c r="G69" s="9"/>
      <c r="H69" s="9"/>
      <c r="I69" s="9"/>
      <c r="J69" s="9"/>
      <c r="K69" s="9"/>
      <c r="L69" s="9"/>
      <c r="M69" s="9"/>
      <c r="N69" s="9"/>
    </row>
    <row r="70" spans="2:14" ht="15">
      <c r="B70" s="9"/>
      <c r="C70" s="9"/>
      <c r="D70" s="9"/>
      <c r="E70" s="9"/>
      <c r="F70" s="9"/>
      <c r="G70" s="9"/>
      <c r="H70" s="9"/>
      <c r="I70" s="9"/>
      <c r="J70" s="9"/>
      <c r="K70" s="9"/>
      <c r="L70" s="9"/>
      <c r="M70" s="9"/>
      <c r="N70" s="9"/>
    </row>
    <row r="71" spans="2:14" ht="15">
      <c r="B71" s="9"/>
      <c r="C71" s="9"/>
      <c r="D71" s="9"/>
      <c r="E71" s="9"/>
      <c r="F71" s="9"/>
      <c r="G71" s="9"/>
      <c r="H71" s="9"/>
      <c r="I71" s="9"/>
      <c r="J71" s="9"/>
      <c r="K71" s="9"/>
      <c r="L71" s="9"/>
      <c r="M71" s="9"/>
      <c r="N71" s="9"/>
    </row>
    <row r="72" spans="1:14" ht="15">
      <c r="A72" s="9"/>
      <c r="B72" s="9"/>
      <c r="C72" s="9"/>
      <c r="D72" s="9"/>
      <c r="E72" s="9"/>
      <c r="F72" s="9"/>
      <c r="G72" s="9"/>
      <c r="H72" s="9"/>
      <c r="I72" s="9"/>
      <c r="J72" s="9"/>
      <c r="K72" s="9"/>
      <c r="L72" s="9"/>
      <c r="M72" s="9"/>
      <c r="N72" s="9"/>
    </row>
  </sheetData>
  <printOptions/>
  <pageMargins left="0.7480314960629921" right="0.7874015748031497" top="0.7086614173228347" bottom="0.5511811023622047" header="0.5118110236220472" footer="0.5118110236220472"/>
  <pageSetup fitToHeight="1" fitToWidth="1"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O62"/>
  <sheetViews>
    <sheetView zoomScale="80" zoomScaleNormal="80" workbookViewId="0" topLeftCell="A1">
      <selection activeCell="A1" sqref="A1"/>
    </sheetView>
  </sheetViews>
  <sheetFormatPr defaultColWidth="9.77734375" defaultRowHeight="15"/>
  <cols>
    <col min="1" max="2" width="1.77734375" style="6" customWidth="1"/>
    <col min="3" max="3" width="7.5546875" style="6" customWidth="1"/>
    <col min="4" max="7" width="6.88671875" style="6" customWidth="1"/>
    <col min="8" max="8" width="6.99609375" style="6" customWidth="1"/>
    <col min="9" max="9" width="6.88671875" style="6" customWidth="1"/>
    <col min="10" max="14" width="6.99609375" style="6" customWidth="1"/>
    <col min="15" max="15" width="1.1171875" style="6" customWidth="1"/>
    <col min="16" max="16384" width="9.77734375" style="6" customWidth="1"/>
  </cols>
  <sheetData>
    <row r="1" spans="1:2" ht="25.5">
      <c r="A1" s="238" t="s">
        <v>281</v>
      </c>
      <c r="B1" s="5"/>
    </row>
    <row r="2" spans="1:14" ht="18.75" thickBot="1">
      <c r="A2" s="26" t="s">
        <v>415</v>
      </c>
      <c r="B2" s="10"/>
      <c r="C2" s="10"/>
      <c r="D2" s="10"/>
      <c r="E2" s="10"/>
      <c r="F2" s="10"/>
      <c r="G2" s="10"/>
      <c r="H2" s="9"/>
      <c r="I2" s="9"/>
      <c r="J2" s="9"/>
      <c r="K2" s="9"/>
      <c r="L2" s="9"/>
      <c r="M2" s="9"/>
      <c r="N2" s="9"/>
    </row>
    <row r="3" spans="1:14" s="34" customFormat="1" ht="21" customHeight="1" thickBot="1">
      <c r="A3" s="51"/>
      <c r="B3" s="51"/>
      <c r="C3" s="51"/>
      <c r="D3" s="52">
        <v>1997</v>
      </c>
      <c r="E3" s="53">
        <v>1998</v>
      </c>
      <c r="F3" s="52">
        <v>1999</v>
      </c>
      <c r="G3" s="53">
        <v>2000</v>
      </c>
      <c r="H3" s="53">
        <v>2001</v>
      </c>
      <c r="I3" s="53">
        <v>2002</v>
      </c>
      <c r="J3" s="53">
        <v>2003</v>
      </c>
      <c r="K3" s="53">
        <v>2004</v>
      </c>
      <c r="L3" s="53">
        <v>2005</v>
      </c>
      <c r="M3" s="53">
        <v>2006</v>
      </c>
      <c r="N3" s="53">
        <v>2007</v>
      </c>
    </row>
    <row r="4" spans="1:14" s="34" customFormat="1" ht="21" customHeight="1">
      <c r="A4" s="54"/>
      <c r="B4" s="54"/>
      <c r="C4" s="54" t="s">
        <v>56</v>
      </c>
      <c r="D4" s="55"/>
      <c r="E4" s="55"/>
      <c r="F4" s="56"/>
      <c r="G4" s="11"/>
      <c r="H4" s="11"/>
      <c r="I4" s="11"/>
      <c r="J4" s="11"/>
      <c r="K4" s="11"/>
      <c r="L4" s="11"/>
      <c r="M4" s="11"/>
      <c r="N4" s="11"/>
    </row>
    <row r="5" spans="1:14" ht="15">
      <c r="A5" s="13" t="s">
        <v>284</v>
      </c>
      <c r="B5" s="11"/>
      <c r="C5" s="8"/>
      <c r="D5" s="37"/>
      <c r="F5" s="39"/>
      <c r="H5" s="39"/>
      <c r="I5" s="39"/>
      <c r="J5" s="39"/>
      <c r="K5" s="39"/>
      <c r="L5" s="39"/>
      <c r="M5" s="39"/>
      <c r="N5" s="39" t="s">
        <v>46</v>
      </c>
    </row>
    <row r="6" spans="1:14" ht="15">
      <c r="A6" s="9"/>
      <c r="B6" s="8"/>
      <c r="C6" s="9" t="s">
        <v>29</v>
      </c>
      <c r="D6" s="277">
        <f>100000*'Table SGB1 comp num'!D6/pop!K$5</f>
        <v>39.788800276983245</v>
      </c>
      <c r="E6" s="277">
        <f>100000*'Table SGB1 comp num'!E6/pop!L$5</f>
        <v>40.830636567941745</v>
      </c>
      <c r="F6" s="277">
        <f>100000*'Table SGB1 comp num'!F6/pop!M$5</f>
        <v>42.0153984167825</v>
      </c>
      <c r="G6" s="277">
        <f>100000*'Table SGB1 comp num'!G6/pop!N$5</f>
        <v>43.21599702939399</v>
      </c>
      <c r="H6" s="277">
        <f>100000*'Table SGB1 comp num'!H6/pop!O$5</f>
        <v>44.66648236641523</v>
      </c>
      <c r="I6" s="277">
        <f>100000*'Table SGB1 comp num'!I6/pop!P$5</f>
        <v>46.09480098124555</v>
      </c>
      <c r="J6" s="277">
        <f>100000*'Table SGB1 comp num'!J6/pop!Q$5</f>
        <v>47.119073041483766</v>
      </c>
      <c r="K6" s="277">
        <f>100000*'Table SGB1 comp num'!K6/pop!R$5</f>
        <v>48.20415879017013</v>
      </c>
      <c r="L6" s="277">
        <f>100000*'Table SGB1 comp num'!L6/pop!S$5</f>
        <v>49.68465886786527</v>
      </c>
      <c r="M6" s="277">
        <f>100000*'Table SGB1 comp num'!M6/pop!T$5</f>
        <v>50.54828118587426</v>
      </c>
      <c r="N6" s="277">
        <f>100000*'Table SGB1 comp num'!N6/pop!U$5</f>
        <v>51.475448077446444</v>
      </c>
    </row>
    <row r="7" spans="1:14" ht="15">
      <c r="A7" s="9"/>
      <c r="B7" s="8"/>
      <c r="C7" s="9" t="s">
        <v>30</v>
      </c>
      <c r="D7" s="277">
        <f>100000*'Table SGB1 comp num'!D7/pop!K$6</f>
        <v>47.649464999000166</v>
      </c>
      <c r="E7" s="277">
        <f>100000*'Table SGB1 comp num'!E7/pop!L$6</f>
        <v>48.517184946177075</v>
      </c>
      <c r="F7" s="277">
        <f>100000*'Table SGB1 comp num'!F7/pop!M$6</f>
        <v>49.809535765926086</v>
      </c>
      <c r="G7" s="277">
        <f>100000*'Table SGB1 comp num'!G7/pop!N$6</f>
        <v>50.583288435369866</v>
      </c>
      <c r="H7" s="277">
        <f>100000*'Table SGB1 comp num'!H7/pop!O$6</f>
        <v>51.85819232874611</v>
      </c>
      <c r="I7" s="277">
        <f>100000*'Table SGB1 comp num'!I7/pop!P$6</f>
        <v>53.112311585738915</v>
      </c>
      <c r="J7" s="277">
        <f>100000*'Table SGB1 comp num'!J7/pop!Q$6</f>
        <v>53.943658806833405</v>
      </c>
      <c r="K7" s="277">
        <f>100000*'Table SGB1 comp num'!K7/pop!R$6</f>
        <v>55.49973677238209</v>
      </c>
      <c r="L7" s="277">
        <f>100000*'Table SGB1 comp num'!L7/pop!S$6</f>
        <v>56.248514578926944</v>
      </c>
      <c r="M7" s="277">
        <f>100000*'Table SGB1 comp num'!M7/pop!T$6</f>
        <v>56.70592753591171</v>
      </c>
      <c r="N7" s="277">
        <f>100000*'Table SGB1 comp num'!N7/pop!U$6</f>
        <v>57.70486543621709</v>
      </c>
    </row>
    <row r="8" spans="1:14" ht="15">
      <c r="A8" s="9"/>
      <c r="B8" s="9"/>
      <c r="C8" s="9"/>
      <c r="D8" s="38"/>
      <c r="E8" s="38"/>
      <c r="F8" s="38"/>
      <c r="G8" s="38"/>
      <c r="H8" s="38"/>
      <c r="I8" s="38"/>
      <c r="J8" s="38"/>
      <c r="K8" s="38"/>
      <c r="L8" s="38"/>
      <c r="M8" s="38"/>
      <c r="N8" s="38"/>
    </row>
    <row r="9" spans="1:14" ht="15">
      <c r="A9" s="13" t="s">
        <v>48</v>
      </c>
      <c r="B9" s="9"/>
      <c r="C9" s="8"/>
      <c r="D9" s="38"/>
      <c r="E9" s="38"/>
      <c r="F9" s="38"/>
      <c r="G9" s="38"/>
      <c r="H9" s="38"/>
      <c r="I9" s="38"/>
      <c r="J9" s="38"/>
      <c r="K9" s="38"/>
      <c r="L9" s="38"/>
      <c r="M9" s="39"/>
      <c r="N9" s="39" t="s">
        <v>346</v>
      </c>
    </row>
    <row r="10" spans="1:14" ht="15">
      <c r="A10" s="9"/>
      <c r="B10" s="8"/>
      <c r="C10" s="9" t="s">
        <v>29</v>
      </c>
      <c r="D10" s="278">
        <f>1000000*'Table SGB1 comp num'!D14/pop!K$5</f>
        <v>10.455527271439644</v>
      </c>
      <c r="E10" s="278">
        <f>1000000*'Table SGB1 comp num'!E14/pop!L$5</f>
        <v>10.503105137411932</v>
      </c>
      <c r="F10" s="278">
        <f>1000000*'Table SGB1 comp num'!F14/pop!M$5</f>
        <v>10.552745985271937</v>
      </c>
      <c r="G10" s="278">
        <f>1000000*'Table SGB1 comp num'!G14/pop!N$5</f>
        <v>10.643223107522507</v>
      </c>
      <c r="H10" s="278">
        <f>1000000*'Table SGB1 comp num'!H14/pop!O$5</f>
        <v>10.673683898740176</v>
      </c>
      <c r="I10" s="278">
        <f>1000000*'Table SGB1 comp num'!I14/pop!P$5</f>
        <v>10.800031653082218</v>
      </c>
      <c r="J10" s="278">
        <f>1000000*'Table SGB1 comp num'!J14/pop!Q$5</f>
        <v>10.778067781864198</v>
      </c>
      <c r="K10" s="278">
        <f>1000000*'Table SGB1 comp num'!K14/pop!R$5</f>
        <v>10.740193761814744</v>
      </c>
      <c r="L10" s="278">
        <f>1000000*'Table SGB1 comp num'!L14/pop!S$5</f>
        <v>10.751354322053858</v>
      </c>
      <c r="M10" s="278">
        <f>1000000*'Table SGB1 comp num'!M14/pop!T$5</f>
        <v>10.72090328128359</v>
      </c>
      <c r="N10" s="278">
        <f>1000000*'Table SGB1 comp num'!N14/pop!U$5</f>
        <v>10.689276661094047</v>
      </c>
    </row>
    <row r="11" spans="1:14" ht="15">
      <c r="A11" s="9"/>
      <c r="B11" s="9"/>
      <c r="C11" s="9" t="s">
        <v>30</v>
      </c>
      <c r="D11" s="278">
        <f>1000000*'Table SGB1 comp num'!D15/pop!K$6</f>
        <v>6.852238256510774</v>
      </c>
      <c r="E11" s="278">
        <f>1000000*'Table SGB1 comp num'!E15/pop!L$6</f>
        <v>6.846458737048591</v>
      </c>
      <c r="F11" s="278">
        <f>1000000*'Table SGB1 comp num'!F15/pop!M$6</f>
        <v>6.8389784901396675</v>
      </c>
      <c r="G11" s="278">
        <f>1000000*'Table SGB1 comp num'!G15/pop!N$6</f>
        <v>6.83009175288301</v>
      </c>
      <c r="H11" s="278">
        <f>1000000*'Table SGB1 comp num'!H15/pop!O$6</f>
        <v>6.816335496197844</v>
      </c>
      <c r="I11" s="278">
        <f>1000000*'Table SGB1 comp num'!I15/pop!P$6</f>
        <v>6.80655208854775</v>
      </c>
      <c r="J11" s="278">
        <f>1000000*'Table SGB1 comp num'!J15/pop!Q$6</f>
        <v>6.781202086045036</v>
      </c>
      <c r="K11" s="278">
        <f>1000000*'Table SGB1 comp num'!K15/pop!R$6</f>
        <v>6.670153429012845</v>
      </c>
      <c r="L11" s="278">
        <f>1000000*'Table SGB1 comp num'!L15/pop!S$6</f>
        <v>6.634168360830365</v>
      </c>
      <c r="M11" s="278">
        <f>1000000*'Table SGB1 comp num'!M15/pop!T$6</f>
        <v>6.770248293418211</v>
      </c>
      <c r="N11" s="278">
        <f>1000000*'Table SGB1 comp num'!N15/pop!U$6</f>
        <v>6.778745090975211</v>
      </c>
    </row>
    <row r="12" spans="1:14" ht="15">
      <c r="A12" s="9"/>
      <c r="B12" s="9"/>
      <c r="C12" s="9"/>
      <c r="D12" s="38"/>
      <c r="E12" s="38"/>
      <c r="F12" s="38"/>
      <c r="G12" s="38"/>
      <c r="H12" s="38"/>
      <c r="I12" s="38"/>
      <c r="J12" s="38"/>
      <c r="K12" s="38"/>
      <c r="L12" s="38"/>
      <c r="M12" s="38"/>
      <c r="N12" s="38"/>
    </row>
    <row r="13" spans="1:14" ht="15">
      <c r="A13" s="11" t="s">
        <v>265</v>
      </c>
      <c r="B13" s="9"/>
      <c r="C13" s="8"/>
      <c r="D13" s="38"/>
      <c r="E13" s="38"/>
      <c r="F13" s="38"/>
      <c r="G13" s="38"/>
      <c r="H13" s="38"/>
      <c r="I13" s="38"/>
      <c r="J13" s="38"/>
      <c r="K13" s="38"/>
      <c r="L13" s="38"/>
      <c r="M13" s="39"/>
      <c r="N13" s="39" t="s">
        <v>347</v>
      </c>
    </row>
    <row r="14" spans="1:14" ht="15">
      <c r="A14" s="11"/>
      <c r="B14" s="9" t="s">
        <v>36</v>
      </c>
      <c r="C14" s="8"/>
      <c r="D14" s="38"/>
      <c r="E14" s="38"/>
      <c r="F14" s="38"/>
      <c r="G14" s="38"/>
      <c r="H14" s="38"/>
      <c r="I14" s="38"/>
      <c r="J14" s="38"/>
      <c r="K14" s="38"/>
      <c r="L14" s="38"/>
      <c r="M14" s="38"/>
      <c r="N14" s="38"/>
    </row>
    <row r="15" spans="1:14" ht="15">
      <c r="A15" s="9"/>
      <c r="C15" s="9" t="s">
        <v>29</v>
      </c>
      <c r="D15" s="280">
        <f>1000000000*'Table SGB1 comp num'!D19/pop!K$5</f>
        <v>954.4905514878013</v>
      </c>
      <c r="E15" s="280">
        <f>1000000000*'Table SGB1 comp num'!E19/pop!L$5</f>
        <v>999.0013925354584</v>
      </c>
      <c r="F15" s="280">
        <f>1000000000*'Table SGB1 comp num'!F19/pop!M$5</f>
        <v>1018.1488382180423</v>
      </c>
      <c r="G15" s="280">
        <f>1000000000*'Table SGB1 comp num'!G19/pop!N$5</f>
        <v>1067.5615353924795</v>
      </c>
      <c r="H15" s="280">
        <f>1000000000*'Table SGB1 comp num'!H19/pop!O$5</f>
        <v>1099.2851783104932</v>
      </c>
      <c r="I15" s="280">
        <f>1000000000*'Table SGB1 comp num'!I19/pop!P$5</f>
        <v>1133.576006963678</v>
      </c>
      <c r="J15" s="280">
        <f>1000000000*'Table SGB1 comp num'!J19/pop!Q$5</f>
        <v>1157.9072250563531</v>
      </c>
      <c r="K15" s="280">
        <f>1000000000*'Table SGB1 comp num'!K19/pop!R$5</f>
        <v>1200.024220226843</v>
      </c>
      <c r="L15" s="280">
        <f>1000000000*'Table SGB1 comp num'!L19/pop!S$5</f>
        <v>1207.2681950223757</v>
      </c>
      <c r="M15" s="280">
        <f>1000000000*'Table SGB1 comp num'!M19/pop!T$5</f>
        <v>1258.9653892004924</v>
      </c>
      <c r="N15" s="280">
        <f>1000000000*'Table SGB1 comp num'!N19/pop!U$5</f>
        <v>1278.5272734341588</v>
      </c>
    </row>
    <row r="16" spans="1:14" ht="15">
      <c r="A16" s="9"/>
      <c r="B16" s="9"/>
      <c r="C16" s="9" t="s">
        <v>30</v>
      </c>
      <c r="D16" s="280">
        <f>1000000000*'Table SGB1 comp num'!D20/pop!K$6</f>
        <v>1450.2932736775833</v>
      </c>
      <c r="E16" s="280">
        <f>1000000000*'Table SGB1 comp num'!E20/pop!L$6</f>
        <v>1509.8855217834903</v>
      </c>
      <c r="F16" s="280">
        <f>1000000000*'Table SGB1 comp num'!F20/pop!M$6</f>
        <v>1541.6233926425234</v>
      </c>
      <c r="G16" s="280">
        <f>1000000000*'Table SGB1 comp num'!G20/pop!N$6</f>
        <v>1547.3606123907177</v>
      </c>
      <c r="H16" s="280">
        <f>1000000000*'Table SGB1 comp num'!H20/pop!O$6</f>
        <v>1582.9239464316222</v>
      </c>
      <c r="I16" s="280">
        <f>1000000000*'Table SGB1 comp num'!I20/pop!P$6</f>
        <v>1609.5166583235998</v>
      </c>
      <c r="J16" s="280">
        <f>1000000000*'Table SGB1 comp num'!J20/pop!Q$6</f>
        <v>1607.5753097175334</v>
      </c>
      <c r="K16" s="280">
        <f>1000000000*'Table SGB1 comp num'!K20/pop!R$6</f>
        <v>1661.9469209250472</v>
      </c>
      <c r="L16" s="280">
        <f>1000000000*'Table SGB1 comp num'!L20/pop!S$6</f>
        <v>1658.5420902075914</v>
      </c>
      <c r="M16" s="280">
        <f>1000000000*'Table SGB1 comp num'!M20/pop!T$6</f>
        <v>1685.54371857247</v>
      </c>
      <c r="N16" s="280">
        <f>1000000000*'Table SGB1 comp num'!N20/pop!U$6</f>
        <v>1709.5556684685541</v>
      </c>
    </row>
    <row r="17" spans="1:14" ht="15">
      <c r="A17" s="9"/>
      <c r="B17" s="9" t="s">
        <v>18</v>
      </c>
      <c r="C17" s="9"/>
      <c r="D17" s="38"/>
      <c r="E17" s="38"/>
      <c r="F17" s="38"/>
      <c r="G17" s="38"/>
      <c r="H17" s="38"/>
      <c r="I17" s="38"/>
      <c r="J17" s="38"/>
      <c r="K17" s="38"/>
      <c r="L17" s="38"/>
      <c r="M17" s="38"/>
      <c r="N17" s="38"/>
    </row>
    <row r="18" spans="1:14" ht="15">
      <c r="A18" s="9"/>
      <c r="C18" s="9" t="s">
        <v>29</v>
      </c>
      <c r="D18" s="281">
        <f>1000000000*'Table SGB1 comp num'!D22/pop!K$5</f>
        <v>4052.4537017000634</v>
      </c>
      <c r="E18" s="281">
        <f>1000000000*'Table SGB1 comp num'!E22/pop!L$5</f>
        <v>4099.411668541107</v>
      </c>
      <c r="F18" s="281">
        <f>1000000000*'Table SGB1 comp num'!F22/pop!M$5</f>
        <v>4144.559784698193</v>
      </c>
      <c r="G18" s="281">
        <f>1000000000*'Table SGB1 comp num'!G22/pop!N$5</f>
        <v>4055.3512386083976</v>
      </c>
      <c r="H18" s="281">
        <f>1000000000*'Table SGB1 comp num'!H22/pop!O$5</f>
        <v>4102.326132459223</v>
      </c>
      <c r="I18" s="281">
        <f>1000000000*'Table SGB1 comp num'!I22/pop!P$5</f>
        <v>4259.911371369787</v>
      </c>
      <c r="J18" s="281">
        <f>1000000000*'Table SGB1 comp num'!J22/pop!Q$5</f>
        <v>4315.656266065567</v>
      </c>
      <c r="K18" s="281">
        <f>1000000000*'Table SGB1 comp num'!K22/pop!R$5</f>
        <v>4354.684152488973</v>
      </c>
      <c r="L18" s="281">
        <f>1000000000*'Table SGB1 comp num'!L22/pop!S$5</f>
        <v>4299.306351574154</v>
      </c>
      <c r="M18" s="281">
        <f>1000000000*'Table SGB1 comp num'!M22/pop!T$5</f>
        <v>4415.9549727374</v>
      </c>
      <c r="N18" s="281">
        <f>1000000000*'Table SGB1 comp num'!N22/pop!U$5</f>
        <v>4349.753120018662</v>
      </c>
    </row>
    <row r="19" spans="1:14" ht="15">
      <c r="A19" s="9"/>
      <c r="B19" s="9"/>
      <c r="C19" s="9" t="s">
        <v>414</v>
      </c>
      <c r="D19" s="280">
        <f>1000000000*'Table SGB1 comp num'!D23/pop!K$6</f>
        <v>3665.4793457746473</v>
      </c>
      <c r="E19" s="280">
        <f>1000000000*'Table SGB1 comp num'!E23/pop!L$6</f>
        <v>3699.8361677308394</v>
      </c>
      <c r="F19" s="280">
        <f>1000000000*'Table SGB1 comp num'!F23/pop!M$6</f>
        <v>3732.9058459658368</v>
      </c>
      <c r="G19" s="280">
        <f>1000000000*'Table SGB1 comp num'!G23/pop!N$6</f>
        <v>3705.6135932479065</v>
      </c>
      <c r="H19" s="280">
        <f>1000000000*'Table SGB1 comp num'!H23/pop!O$6</f>
        <v>3749.8561770643387</v>
      </c>
      <c r="I19" s="280">
        <f>1000000000*'Table SGB1 comp num'!I23/pop!P$6</f>
        <v>3799.571722565215</v>
      </c>
      <c r="J19" s="280">
        <f>1000000000*'Table SGB1 comp num'!J23/pop!Q$6</f>
        <v>3820.1520800814505</v>
      </c>
      <c r="K19" s="280">
        <f>1000000000*'Table SGB1 comp num'!K23/pop!R$6</f>
        <v>3855.510403512454</v>
      </c>
      <c r="L19" s="280">
        <f>1000000000*'Table SGB1 comp num'!L23/pop!S$6</f>
        <v>3814.6468074774602</v>
      </c>
      <c r="M19" s="280">
        <f>1000000000*'Table SGB1 comp num'!M23/pop!T$6</f>
        <v>3842.2518552757465</v>
      </c>
      <c r="N19" s="280">
        <f>1000000000*'Table SGB1 comp num'!N23/pop!U$6</f>
        <v>3821.8595411389447</v>
      </c>
    </row>
    <row r="20" spans="1:14" ht="15">
      <c r="A20" s="9"/>
      <c r="B20" s="9" t="s">
        <v>167</v>
      </c>
      <c r="C20" s="9"/>
      <c r="D20" s="36"/>
      <c r="E20" s="36"/>
      <c r="F20" s="36"/>
      <c r="G20" s="36"/>
      <c r="H20" s="36"/>
      <c r="I20" s="36"/>
      <c r="J20" s="36"/>
      <c r="K20" s="36"/>
      <c r="L20" s="36"/>
      <c r="M20" s="36"/>
      <c r="N20" s="36"/>
    </row>
    <row r="21" spans="1:14" ht="15">
      <c r="A21" s="9"/>
      <c r="C21" s="9" t="s">
        <v>29</v>
      </c>
      <c r="D21" s="280">
        <f>1000000000*'Table SGB1 comp num'!D25/pop!K$5</f>
        <v>7589.891685387954</v>
      </c>
      <c r="E21" s="280">
        <f>1000000000*'Table SGB1 comp num'!E25/pop!L$5</f>
        <v>7714.8827965736145</v>
      </c>
      <c r="F21" s="280">
        <f>1000000000*'Table SGB1 comp num'!F25/pop!M$5</f>
        <v>7841.1656266327545</v>
      </c>
      <c r="G21" s="280">
        <f>1000000000*'Table SGB1 comp num'!G25/pop!N$5</f>
        <v>7813.83938976168</v>
      </c>
      <c r="H21" s="280">
        <f>1000000000*'Table SGB1 comp num'!H25/pop!O$5</f>
        <v>7911.417400576596</v>
      </c>
      <c r="I21" s="280">
        <f>1000000000*'Table SGB1 comp num'!I25/pop!P$5</f>
        <v>8216.942312257655</v>
      </c>
      <c r="J21" s="280">
        <f>1000000000*'Table SGB1 comp num'!J25/pop!Q$5</f>
        <v>8312.176217028513</v>
      </c>
      <c r="K21" s="280">
        <f>1000000000*'Table SGB1 comp num'!K25/pop!R$5</f>
        <v>8409.201323251418</v>
      </c>
      <c r="L21" s="280">
        <f>1000000000*'Table SGB1 comp num'!L25/pop!S$5</f>
        <v>8384.596451283664</v>
      </c>
      <c r="M21" s="280">
        <f>1000000000*'Table SGB1 comp num'!M25/pop!T$5</f>
        <v>8571.400652738963</v>
      </c>
      <c r="N21" s="280">
        <f>1000000000*'Table SGB1 comp num'!N25/pop!U$5</f>
        <v>8636.133898370981</v>
      </c>
    </row>
    <row r="22" spans="1:15" ht="15">
      <c r="A22" s="9"/>
      <c r="B22" s="9"/>
      <c r="C22" s="9" t="s">
        <v>414</v>
      </c>
      <c r="D22" s="280">
        <f>1000000000*'Table SGB1 comp num'!D26/pop!K$6</f>
        <v>7954.531804348548</v>
      </c>
      <c r="E22" s="280">
        <f>1000000000*'Table SGB1 comp num'!E26/pop!L$6</f>
        <v>8077.975632878999</v>
      </c>
      <c r="F22" s="280">
        <f>1000000000*'Table SGB1 comp num'!F26/pop!M$6</f>
        <v>8199.750846971052</v>
      </c>
      <c r="G22" s="280">
        <f>1000000000*'Table SGB1 comp num'!G26/pop!N$6</f>
        <v>8176.155453028328</v>
      </c>
      <c r="H22" s="280">
        <f>1000000000*'Table SGB1 comp num'!H26/pop!O$6</f>
        <v>8270.254627611912</v>
      </c>
      <c r="I22" s="280">
        <f>1000000000*'Table SGB1 comp num'!I26/pop!P$6</f>
        <v>8456.04594248846</v>
      </c>
      <c r="J22" s="280">
        <f>1000000000*'Table SGB1 comp num'!J26/pop!Q$6</f>
        <v>8476.934751456756</v>
      </c>
      <c r="K22" s="280">
        <f>1000000000*'Table SGB1 comp num'!K26/pop!R$6</f>
        <v>8578.123548377107</v>
      </c>
      <c r="L22" s="280">
        <f>1000000000*'Table SGB1 comp num'!L26/pop!S$6</f>
        <v>8538.927008759496</v>
      </c>
      <c r="M22" s="280">
        <f>1000000000*'Table SGB1 comp num'!M26/pop!T$6</f>
        <v>8605.556565730376</v>
      </c>
      <c r="N22" s="280">
        <f>1000000000*'Table SGB1 comp num'!N26/pop!U$6</f>
        <v>8717.714293482786</v>
      </c>
      <c r="O22" s="280">
        <f>1000000000*'Table SGB1 comp num'!O26/pop!U$6</f>
        <v>0</v>
      </c>
    </row>
    <row r="23" spans="1:14" ht="15">
      <c r="A23" s="9"/>
      <c r="B23" s="9"/>
      <c r="C23" s="9"/>
      <c r="D23" s="38"/>
      <c r="E23" s="38"/>
      <c r="F23" s="38"/>
      <c r="G23" s="38"/>
      <c r="H23" s="38"/>
      <c r="I23" s="38"/>
      <c r="J23" s="38"/>
      <c r="K23" s="38"/>
      <c r="L23" s="38"/>
      <c r="M23" s="38"/>
      <c r="N23" s="38"/>
    </row>
    <row r="24" spans="1:14" ht="15">
      <c r="A24" s="13" t="s">
        <v>70</v>
      </c>
      <c r="B24" s="9"/>
      <c r="C24" s="9"/>
      <c r="D24" s="38"/>
      <c r="E24" s="38"/>
      <c r="F24" s="38"/>
      <c r="G24" s="38"/>
      <c r="H24" s="38"/>
      <c r="I24" s="38"/>
      <c r="J24" s="38"/>
      <c r="K24" s="38"/>
      <c r="L24" s="38"/>
      <c r="M24" s="39"/>
      <c r="N24" s="39" t="s">
        <v>348</v>
      </c>
    </row>
    <row r="25" spans="1:14" ht="15">
      <c r="A25" s="9"/>
      <c r="B25" s="8"/>
      <c r="C25" s="9" t="s">
        <v>29</v>
      </c>
      <c r="D25" s="282">
        <f>1000000*'Table SGB1 comp num'!D29/pop!K$5</f>
        <v>0.8702939405981107</v>
      </c>
      <c r="E25" s="282">
        <f>1000000*'Table SGB1 comp num'!E29/pop!L$5</f>
        <v>0.8778685344105951</v>
      </c>
      <c r="F25" s="282">
        <f>1000000*'Table SGB1 comp num'!F29/pop!M$5</f>
        <v>0.8034385197014955</v>
      </c>
      <c r="G25" s="282">
        <f>1000000*'Table SGB1 comp num'!G29/pop!N$5</f>
        <v>0.769118338356765</v>
      </c>
      <c r="H25" s="282">
        <f>1000000*'Table SGB1 comp num'!H29/pop!O$5</f>
        <v>0.7420717981122389</v>
      </c>
      <c r="I25" s="282">
        <f>1000000*'Table SGB1 comp num'!I29/pop!P$5</f>
        <v>0.6989396217456675</v>
      </c>
      <c r="J25" s="282">
        <f>1000000*'Table SGB1 comp num'!J29/pop!Q$5</f>
        <v>0.6513228140941986</v>
      </c>
      <c r="K25" s="282">
        <f>1000000*'Table SGB1 comp num'!K29/pop!R$5</f>
        <v>0.6053087586641462</v>
      </c>
      <c r="L25" s="282">
        <f>1000000*'Table SGB1 comp num'!L29/pop!S$5</f>
        <v>0.5788254691057549</v>
      </c>
      <c r="M25" s="282">
        <f>1000000*'Table SGB1 comp num'!M29/pop!T$5</f>
        <v>0.5745666321405538</v>
      </c>
      <c r="N25" s="282">
        <f>1000000*'Table SGB1 comp num'!N29/pop!U$5</f>
        <v>0.5050347964698106</v>
      </c>
    </row>
    <row r="26" spans="1:14" ht="15">
      <c r="A26" s="9"/>
      <c r="B26" s="9"/>
      <c r="C26" s="9" t="s">
        <v>30</v>
      </c>
      <c r="D26" s="282">
        <f>1000000*'Table SGB1 comp num'!D30/pop!K$6</f>
        <v>0.8228868644058814</v>
      </c>
      <c r="E26" s="282">
        <f>1000000*'Table SGB1 comp num'!E30/pop!L$6</f>
        <v>0.7796964266806109</v>
      </c>
      <c r="F26" s="282">
        <f>1000000*'Table SGB1 comp num'!F30/pop!M$6</f>
        <v>0.7470201280179517</v>
      </c>
      <c r="G26" s="282">
        <f>1000000*'Table SGB1 comp num'!G30/pop!N$6</f>
        <v>0.7275395530928482</v>
      </c>
      <c r="H26" s="282">
        <f>1000000*'Table SGB1 comp num'!H30/pop!O$6</f>
        <v>0.7070858509610859</v>
      </c>
      <c r="I26" s="282">
        <f>1000000*'Table SGB1 comp num'!I30/pop!P$6</f>
        <v>0.6849484120362646</v>
      </c>
      <c r="J26" s="282">
        <f>1000000*'Table SGB1 comp num'!J30/pop!Q$6</f>
        <v>0.6432894102272904</v>
      </c>
      <c r="K26" s="282">
        <f>1000000*'Table SGB1 comp num'!K30/pop!R$6</f>
        <v>0.5909890132577257</v>
      </c>
      <c r="L26" s="282">
        <f>1000000*'Table SGB1 comp num'!L30/pop!S$6</f>
        <v>0.5497981537177845</v>
      </c>
      <c r="M26" s="282">
        <f>1000000*'Table SGB1 comp num'!M30/pop!T$6</f>
        <v>0.5411610364053788</v>
      </c>
      <c r="N26" s="282">
        <f>1000000*'Table SGB1 comp num'!N30/pop!U$6</f>
        <v>0.521703369999847</v>
      </c>
    </row>
    <row r="27" spans="1:14" ht="15">
      <c r="A27" s="9"/>
      <c r="B27" s="9"/>
      <c r="C27" s="9"/>
      <c r="D27" s="38"/>
      <c r="E27" s="38"/>
      <c r="F27" s="38"/>
      <c r="G27" s="38"/>
      <c r="H27" s="38"/>
      <c r="I27" s="38"/>
      <c r="J27" s="38"/>
      <c r="K27" s="38"/>
      <c r="L27" s="38"/>
      <c r="M27" s="38"/>
      <c r="N27" s="38"/>
    </row>
    <row r="28" spans="1:14" ht="15">
      <c r="A28" s="13" t="s">
        <v>462</v>
      </c>
      <c r="B28" s="11"/>
      <c r="C28" s="11"/>
      <c r="D28" s="38"/>
      <c r="E28" s="38"/>
      <c r="F28" s="38"/>
      <c r="G28" s="38"/>
      <c r="H28" s="38"/>
      <c r="I28" s="38"/>
      <c r="J28" s="38"/>
      <c r="K28" s="38"/>
      <c r="L28" s="38"/>
      <c r="M28" s="39"/>
      <c r="N28" s="39" t="s">
        <v>349</v>
      </c>
    </row>
    <row r="29" spans="1:14" ht="15">
      <c r="A29" s="9"/>
      <c r="B29" s="8"/>
      <c r="C29" s="9" t="s">
        <v>29</v>
      </c>
      <c r="D29" s="277">
        <f>1000000*'Table SGB1 comp num'!D33/pop!K$5</f>
        <v>88.22054003863602</v>
      </c>
      <c r="E29" s="277">
        <f>1000000*'Table SGB1 comp num'!E33/pop!L$5</f>
        <v>83.47294797983876</v>
      </c>
      <c r="F29" s="277">
        <f>1000000*'Table SGB1 comp num'!F33/pop!M$5</f>
        <v>89.66649907826378</v>
      </c>
      <c r="G29" s="277">
        <f>1000000*'Table SGB1 comp num'!G33/pop!N$5</f>
        <v>90.45120029074016</v>
      </c>
      <c r="H29" s="277">
        <f>1000000*'Table SGB1 comp num'!H33/pop!O$5</f>
        <v>91.98866553453655</v>
      </c>
      <c r="I29" s="277">
        <f>1000000*'Table SGB1 comp num'!I33/pop!P$5</f>
        <v>93.12732452322545</v>
      </c>
      <c r="J29" s="277">
        <f>1000000*'Table SGB1 comp num'!J33/pop!Q$5</f>
        <v>94.43231700083047</v>
      </c>
      <c r="K29" s="277">
        <f>1000000*'Table SGB1 comp num'!K33/pop!R$5</f>
        <v>94.29544738500316</v>
      </c>
      <c r="L29" s="277">
        <f>1000000*'Table SGB1 comp num'!L33/pop!S$5</f>
        <v>93.59386040668917</v>
      </c>
      <c r="M29" s="277">
        <f>1000000*'Table SGB1 comp num'!M33/pop!T$5</f>
        <v>94.19765873868944</v>
      </c>
      <c r="N29" s="354" t="s">
        <v>17</v>
      </c>
    </row>
    <row r="30" spans="1:14" ht="15">
      <c r="A30" s="9"/>
      <c r="B30" s="8"/>
      <c r="C30" s="9" t="s">
        <v>30</v>
      </c>
      <c r="D30" s="277">
        <f>1000000*'Table SGB1 comp num'!D34/pop!K$6</f>
        <v>78.2557759122009</v>
      </c>
      <c r="E30" s="277">
        <f>1000000*'Table SGB1 comp num'!E34/pop!L$6</f>
        <v>76.63946347442453</v>
      </c>
      <c r="F30" s="277">
        <f>1000000*'Table SGB1 comp num'!F34/pop!M$6</f>
        <v>76.83535269024695</v>
      </c>
      <c r="G30" s="277">
        <f>1000000*'Table SGB1 comp num'!G34/pop!N$6</f>
        <v>77.36803061953589</v>
      </c>
      <c r="H30" s="277">
        <f>1000000*'Table SGB1 comp num'!H34/pop!O$6</f>
        <v>77.66438525719028</v>
      </c>
      <c r="I30" s="277">
        <f>1000000*'Table SGB1 comp num'!I34/pop!P$6</f>
        <v>79.08532176428055</v>
      </c>
      <c r="J30" s="277">
        <f>1000000*'Table SGB1 comp num'!J34/pop!Q$6</f>
        <v>80.91462392244918</v>
      </c>
      <c r="K30" s="277">
        <f>1000000*'Table SGB1 comp num'!K34/pop!R$6</f>
        <v>81.4973350354239</v>
      </c>
      <c r="L30" s="277">
        <f>1000000*'Table SGB1 comp num'!L34/pop!S$6</f>
        <v>81.91830055860382</v>
      </c>
      <c r="M30" s="277">
        <f>1000000*'Table SGB1 comp num'!M34/pop!T$6</f>
        <v>84.49215490681563</v>
      </c>
      <c r="N30" s="354" t="s">
        <v>17</v>
      </c>
    </row>
    <row r="31" spans="1:14" ht="15">
      <c r="A31" s="9"/>
      <c r="B31" s="8"/>
      <c r="C31" s="9"/>
      <c r="D31" s="38"/>
      <c r="E31" s="38"/>
      <c r="F31" s="38"/>
      <c r="G31" s="38"/>
      <c r="H31" s="38"/>
      <c r="I31" s="38"/>
      <c r="J31" s="38"/>
      <c r="K31" s="38"/>
      <c r="L31" s="38"/>
      <c r="M31" s="38"/>
      <c r="N31" s="38"/>
    </row>
    <row r="32" spans="1:14" ht="15">
      <c r="A32" s="13" t="s">
        <v>463</v>
      </c>
      <c r="B32" s="9"/>
      <c r="C32" s="8"/>
      <c r="D32" s="38"/>
      <c r="E32" s="38"/>
      <c r="F32" s="38"/>
      <c r="G32" s="38"/>
      <c r="H32" s="38"/>
      <c r="I32" s="38"/>
      <c r="J32" s="38"/>
      <c r="K32" s="38"/>
      <c r="L32" s="38"/>
      <c r="M32" s="39"/>
      <c r="N32" s="39" t="s">
        <v>349</v>
      </c>
    </row>
    <row r="33" spans="1:14" ht="15">
      <c r="A33" s="9"/>
      <c r="B33" s="8"/>
      <c r="C33" s="45" t="s">
        <v>29</v>
      </c>
      <c r="D33" s="283">
        <f>1000000*'Table SGB1 comp num'!D37/pop!K$5</f>
        <v>11.942935156806351</v>
      </c>
      <c r="E33" s="283">
        <f>1000000*'Table SGB1 comp num'!E37/pop!L$5</f>
        <v>12.302371249559293</v>
      </c>
      <c r="F33" s="283">
        <f>1000000*'Table SGB1 comp num'!F37/pop!M$5</f>
        <v>12.79192421060933</v>
      </c>
      <c r="G33" s="283">
        <f>1000000*'Table SGB1 comp num'!G37/pop!N$5</f>
        <v>12.79691246587951</v>
      </c>
      <c r="H33" s="283">
        <f>1000000*'Table SGB1 comp num'!H37/pop!O$5</f>
        <v>12.75028632360491</v>
      </c>
      <c r="I33" s="283">
        <f>1000000*'Table SGB1 comp num'!I37/pop!P$5</f>
        <v>12.138957030940889</v>
      </c>
      <c r="J33" s="283">
        <f>1000000*'Table SGB1 comp num'!J37/pop!Q$5</f>
        <v>13.060070391900977</v>
      </c>
      <c r="K33" s="283">
        <f>1000000*'Table SGB1 comp num'!K37/pop!R$5</f>
        <v>14.3588531821046</v>
      </c>
      <c r="L33" s="283">
        <f>1000000*'Table SGB1 comp num'!L37/pop!S$5</f>
        <v>15.329355421213787</v>
      </c>
      <c r="M33" s="354" t="s">
        <v>17</v>
      </c>
      <c r="N33" s="354" t="s">
        <v>17</v>
      </c>
    </row>
    <row r="34" spans="1:14" ht="15">
      <c r="A34" s="9"/>
      <c r="B34" s="9"/>
      <c r="C34" s="9" t="s">
        <v>30</v>
      </c>
      <c r="D34" s="283">
        <f>1000000*'Table SGB1 comp num'!D38/pop!K$6</f>
        <v>14.944556754339045</v>
      </c>
      <c r="E34" s="284">
        <f>1000000*'Table SGB1 comp num'!E38/pop!L$6</f>
        <v>15.715494579123375</v>
      </c>
      <c r="F34" s="283">
        <f>1000000*'Table SGB1 comp num'!F38/pop!M$6</f>
        <v>16.346826634967986</v>
      </c>
      <c r="G34" s="283">
        <f>1000000*'Table SGB1 comp num'!G38/pop!N$6</f>
        <v>16.751403914682317</v>
      </c>
      <c r="H34" s="283">
        <f>1000000*'Table SGB1 comp num'!H38/pop!O$6</f>
        <v>16.735759786061205</v>
      </c>
      <c r="I34" s="283">
        <f>1000000*'Table SGB1 comp num'!I38/pop!P$6</f>
        <v>16.964236053173146</v>
      </c>
      <c r="J34" s="283">
        <f>1000000*'Table SGB1 comp num'!J38/pop!Q$6</f>
        <v>17.493185090689717</v>
      </c>
      <c r="K34" s="283">
        <f>1000000*'Table SGB1 comp num'!K38/pop!R$6</f>
        <v>17.978618347481103</v>
      </c>
      <c r="L34" s="283">
        <f>1000000*'Table SGB1 comp num'!L38/pop!S$6</f>
        <v>18.500438573243443</v>
      </c>
      <c r="M34" s="283">
        <f>1000000*'Table SGB1 comp num'!M38/pop!T$6</f>
        <v>19.559627976215765</v>
      </c>
      <c r="N34" s="283">
        <f>1000000*'Table SGB1 comp num'!N38/pop!U$6</f>
        <v>20.93610918044989</v>
      </c>
    </row>
    <row r="35" spans="1:14" ht="15">
      <c r="A35" s="9"/>
      <c r="B35" s="9"/>
      <c r="C35" s="9"/>
      <c r="D35" s="38"/>
      <c r="E35" s="38"/>
      <c r="F35" s="38"/>
      <c r="G35" s="38"/>
      <c r="H35" s="38"/>
      <c r="I35" s="38"/>
      <c r="J35" s="38"/>
      <c r="K35" s="38"/>
      <c r="L35" s="38"/>
      <c r="M35" s="38"/>
      <c r="N35" s="38"/>
    </row>
    <row r="36" spans="1:14" ht="15">
      <c r="A36" s="13" t="s">
        <v>38</v>
      </c>
      <c r="B36" s="9"/>
      <c r="C36" s="8"/>
      <c r="D36" s="38"/>
      <c r="E36" s="38"/>
      <c r="F36" s="38"/>
      <c r="G36" s="38"/>
      <c r="H36" s="38"/>
      <c r="I36" s="38"/>
      <c r="J36" s="38"/>
      <c r="K36" s="38"/>
      <c r="L36" s="38"/>
      <c r="M36" s="39"/>
      <c r="N36" s="39" t="s">
        <v>349</v>
      </c>
    </row>
    <row r="37" spans="1:14" ht="15">
      <c r="A37" s="9"/>
      <c r="B37" s="8"/>
      <c r="C37" s="9" t="s">
        <v>29</v>
      </c>
      <c r="D37" s="283">
        <f>1000000*'Table SGB1 comp num'!D41/pop!K$5</f>
        <v>2.831012680639107</v>
      </c>
      <c r="E37" s="283">
        <f>1000000*'Table SGB1 comp num'!E41/pop!L$5</f>
        <v>2.9924740056765025</v>
      </c>
      <c r="F37" s="283">
        <f>1000000*'Table SGB1 comp num'!F41/pop!M$5</f>
        <v>3.142972623941482</v>
      </c>
      <c r="G37" s="283">
        <f>1000000*'Table SGB1 comp num'!G41/pop!N$5</f>
        <v>3.3156624411902964</v>
      </c>
      <c r="H37" s="283">
        <f>1000000*'Table SGB1 comp num'!H41/pop!O$5</f>
        <v>3.5703566209865327</v>
      </c>
      <c r="I37" s="283">
        <f>1000000*'Table SGB1 comp num'!I41/pop!P$5</f>
        <v>3.9137057846007757</v>
      </c>
      <c r="J37" s="283">
        <f>1000000*'Table SGB1 comp num'!J41/pop!Q$5</f>
        <v>4.168940562344288</v>
      </c>
      <c r="K37" s="283">
        <f>1000000*'Table SGB1 comp num'!K41/pop!R$5</f>
        <v>4.441359483301827</v>
      </c>
      <c r="L37" s="283">
        <f>1000000*'Table SGB1 comp num'!L41/pop!S$5</f>
        <v>4.670448300227683</v>
      </c>
      <c r="M37" s="283">
        <f>1000000*'Table SGB1 comp num'!M41/pop!T$5</f>
        <v>4.775743125720651</v>
      </c>
      <c r="N37" s="283">
        <f>1000000*'Table SGB1 comp num'!N41/pop!U$5</f>
        <v>4.8855021188911785</v>
      </c>
    </row>
    <row r="38" spans="1:14" ht="15">
      <c r="A38" s="9"/>
      <c r="B38" s="9"/>
      <c r="C38" s="9" t="s">
        <v>51</v>
      </c>
      <c r="D38" s="283">
        <f>1000000*'Table SGB1 comp num'!D42/pop!K$8</f>
        <v>2.517136906561596</v>
      </c>
      <c r="E38" s="283">
        <f>1000000*'Table SGB1 comp num'!E42/pop!L$8</f>
        <v>2.7191658359007547</v>
      </c>
      <c r="F38" s="283">
        <f>1000000*'Table SGB1 comp num'!F42/pop!M$8</f>
        <v>2.872153881408971</v>
      </c>
      <c r="G38" s="283">
        <f>1000000*'Table SGB1 comp num'!G42/pop!N$8</f>
        <v>3.0586229447475812</v>
      </c>
      <c r="H38" s="283">
        <f>1000000*'Table SGB1 comp num'!H42/pop!O$8</f>
        <v>3.06902985848679</v>
      </c>
      <c r="I38" s="283">
        <f>1000000*'Table SGB1 comp num'!I42/pop!P$8</f>
        <v>3.1876039485160765</v>
      </c>
      <c r="J38" s="283">
        <f>1000000*'Table SGB1 comp num'!J42/pop!Q$8</f>
        <v>3.3583079501224105</v>
      </c>
      <c r="K38" s="283">
        <f>1000000*'Table SGB1 comp num'!K42/pop!R$8</f>
        <v>3.604955685952706</v>
      </c>
      <c r="L38" s="283">
        <f>1000000*'Table SGB1 comp num'!L42/pop!S$8</f>
        <v>3.814150077798186</v>
      </c>
      <c r="M38" s="283">
        <f>1000000*'Table SGB1 comp num'!M42/pop!T$8</f>
        <v>3.881985168508912</v>
      </c>
      <c r="N38" s="283">
        <f>1000000*'Table SGB1 comp num'!N42/pop!U$8</f>
        <v>3.973142886380479</v>
      </c>
    </row>
    <row r="39" spans="1:14" ht="15">
      <c r="A39" s="9"/>
      <c r="B39" s="8"/>
      <c r="C39" s="9"/>
      <c r="D39" s="38"/>
      <c r="E39" s="38"/>
      <c r="F39" s="38"/>
      <c r="G39" s="38"/>
      <c r="H39" s="38"/>
      <c r="I39" s="38"/>
      <c r="J39" s="38"/>
      <c r="K39" s="38"/>
      <c r="L39" s="38"/>
      <c r="M39" s="38"/>
      <c r="N39" s="38"/>
    </row>
    <row r="40" spans="1:14" ht="15">
      <c r="A40" s="13" t="s">
        <v>39</v>
      </c>
      <c r="B40" s="9"/>
      <c r="C40" s="8"/>
      <c r="D40" s="38"/>
      <c r="E40" s="38"/>
      <c r="F40" s="38"/>
      <c r="G40" s="38"/>
      <c r="H40" s="38"/>
      <c r="I40" s="38"/>
      <c r="J40" s="38"/>
      <c r="K40" s="38"/>
      <c r="L40" s="38"/>
      <c r="M40" s="39"/>
      <c r="N40" s="39" t="s">
        <v>350</v>
      </c>
    </row>
    <row r="41" spans="1:14" ht="15">
      <c r="A41" s="13"/>
      <c r="B41" s="8" t="s">
        <v>40</v>
      </c>
      <c r="C41" s="8"/>
      <c r="D41" s="38"/>
      <c r="E41" s="38"/>
      <c r="F41" s="38"/>
      <c r="G41" s="38"/>
      <c r="H41" s="38"/>
      <c r="I41" s="38"/>
      <c r="J41" s="38"/>
      <c r="K41" s="38"/>
      <c r="L41" s="38"/>
      <c r="M41" s="38"/>
      <c r="N41" s="38"/>
    </row>
    <row r="42" spans="1:14" ht="15">
      <c r="A42" s="9"/>
      <c r="C42" s="9" t="s">
        <v>29</v>
      </c>
      <c r="D42" s="283">
        <f>1000000*'Table SGB1 comp num'!D46/pop!K$5</f>
        <v>30.963893817844173</v>
      </c>
      <c r="E42" s="283">
        <f>1000000*'Table SGB1 comp num'!E46/pop!L$5</f>
        <v>30.647597925575184</v>
      </c>
      <c r="F42" s="283">
        <f>1000000*'Table SGB1 comp num'!F46/pop!M$5</f>
        <v>30.71796843423141</v>
      </c>
      <c r="G42" s="283">
        <f>1000000*'Table SGB1 comp num'!G46/pop!N$5</f>
        <v>31.305921065625903</v>
      </c>
      <c r="H42" s="283">
        <f>1000000*'Table SGB1 comp num'!H46/pop!O$5</f>
        <v>29.777654910943486</v>
      </c>
      <c r="I42" s="283">
        <f>1000000*'Table SGB1 comp num'!I46/pop!P$5</f>
        <v>30.545224341220226</v>
      </c>
      <c r="J42" s="284">
        <f>1000000*'Table SGB1 comp num'!J46/pop!Q$5</f>
        <v>30.331791038873728</v>
      </c>
      <c r="K42" s="283">
        <f>1000000*'Table SGB1 comp num'!K46/pop!R$5</f>
        <v>34.08553875236295</v>
      </c>
      <c r="L42" s="283">
        <f>1000000*'Table SGB1 comp num'!L46/pop!S$5</f>
        <v>32.50372929261208</v>
      </c>
      <c r="M42" s="283">
        <f>1000000*'Table SGB1 comp num'!M46/pop!T$5</f>
        <v>33.69227461939846</v>
      </c>
      <c r="N42" s="354" t="s">
        <v>17</v>
      </c>
    </row>
    <row r="43" spans="1:14" ht="15">
      <c r="A43" s="9"/>
      <c r="B43" s="8"/>
      <c r="C43" s="9" t="s">
        <v>30</v>
      </c>
      <c r="D43" s="283">
        <f>1000000*'Table SGB1 comp num'!D47/pop!K$6</f>
        <v>29.023530434254194</v>
      </c>
      <c r="E43" s="283">
        <f>1000000*'Table SGB1 comp num'!E47/pop!L$6</f>
        <v>28.717775968577467</v>
      </c>
      <c r="F43" s="283">
        <f>1000000*'Table SGB1 comp num'!F47/pop!M$6</f>
        <v>27.513939137481024</v>
      </c>
      <c r="G43" s="283">
        <f>1000000*'Table SGB1 comp num'!G47/pop!N$6</f>
        <v>27.883998365819153</v>
      </c>
      <c r="H43" s="283">
        <f>1000000*'Table SGB1 comp num'!H47/pop!O$6</f>
        <v>27.561704397669544</v>
      </c>
      <c r="I43" s="283">
        <f>1000000*'Table SGB1 comp num'!I47/pop!P$6</f>
        <v>28.279520551754825</v>
      </c>
      <c r="J43" s="284">
        <f>1000000*'Table SGB1 comp num'!J47/pop!Q$6</f>
        <v>28.40049713834309</v>
      </c>
      <c r="K43" s="283">
        <f>1000000*'Table SGB1 comp num'!K47/pop!R$6</f>
        <v>30.004507557901473</v>
      </c>
      <c r="L43" s="283">
        <f>1000000*'Table SGB1 comp num'!L47/pop!S$6</f>
        <v>29.853757623736644</v>
      </c>
      <c r="M43" s="283">
        <f>1000000*'Table SGB1 comp num'!M47/pop!T$6</f>
        <v>30.758407156342773</v>
      </c>
      <c r="N43" s="354" t="s">
        <v>17</v>
      </c>
    </row>
    <row r="44" spans="1:14" ht="15">
      <c r="A44" s="9"/>
      <c r="B44" s="8" t="s">
        <v>464</v>
      </c>
      <c r="C44" s="9"/>
      <c r="D44" s="38"/>
      <c r="E44" s="38"/>
      <c r="F44" s="38"/>
      <c r="G44" s="38"/>
      <c r="H44" s="38"/>
      <c r="I44" s="38"/>
      <c r="J44" s="38"/>
      <c r="K44" s="38"/>
      <c r="L44" s="38"/>
      <c r="M44" s="38"/>
      <c r="N44" s="38"/>
    </row>
    <row r="45" spans="1:14" ht="15">
      <c r="A45" s="9"/>
      <c r="C45" s="9" t="s">
        <v>29</v>
      </c>
      <c r="D45" s="283">
        <f>1000000*'Table SGB1 comp num'!D49/pop!K$5</f>
        <v>1.3849162165033226</v>
      </c>
      <c r="E45" s="283">
        <f>1000000*'Table SGB1 comp num'!E49/pop!L$5</f>
        <v>1.5146531365531695</v>
      </c>
      <c r="F45" s="283">
        <f>1000000*'Table SGB1 comp num'!F49/pop!M$5</f>
        <v>1.624621693825846</v>
      </c>
      <c r="G45" s="283">
        <f>1000000*'Table SGB1 comp num'!G49/pop!N$5</f>
        <v>1.6294880049931462</v>
      </c>
      <c r="H45" s="283">
        <f>1000000*'Table SGB1 comp num'!H49/pop!O$5</f>
        <v>1.8897675842186328</v>
      </c>
      <c r="I45" s="283">
        <f>1000000*'Table SGB1 comp num'!I49/pop!P$5</f>
        <v>1.804224895149165</v>
      </c>
      <c r="J45" s="283">
        <f>1000000*'Table SGB1 comp num'!J49/pop!Q$5</f>
        <v>1.644823822517499</v>
      </c>
      <c r="K45" s="283">
        <f>1000000*'Table SGB1 comp num'!K49/pop!R$5</f>
        <v>2.215264650283554</v>
      </c>
      <c r="L45" s="283">
        <f>1000000*'Table SGB1 comp num'!L49/pop!S$5</f>
        <v>2.808746172568109</v>
      </c>
      <c r="M45" s="285">
        <f>1000000*'Table SGB1 comp num'!M49/pop!T$5</f>
        <v>2.5327835212726457</v>
      </c>
      <c r="N45" s="354" t="s">
        <v>17</v>
      </c>
    </row>
    <row r="46" spans="1:14" ht="15">
      <c r="A46" s="9"/>
      <c r="B46" s="8"/>
      <c r="C46" s="9" t="s">
        <v>30</v>
      </c>
      <c r="D46" s="286">
        <f>1000000*'Table SGB1 comp num'!D50/pop!K$6</f>
        <v>1.8618868580464956</v>
      </c>
      <c r="E46" s="284">
        <f>1000000*'Table SGB1 comp num'!E50/pop!L$6</f>
        <v>1.7988251082158033</v>
      </c>
      <c r="F46" s="286">
        <f>1000000*'Table SGB1 comp num'!F50/pop!M$6</f>
        <v>1.6136126399071515</v>
      </c>
      <c r="G46" s="286">
        <f>1000000*'Table SGB1 comp num'!G50/pop!N$6</f>
        <v>1.6698891676705256</v>
      </c>
      <c r="H46" s="286">
        <f>1000000*'Table SGB1 comp num'!H50/pop!O$6</f>
        <v>1.6456830456293516</v>
      </c>
      <c r="I46" s="286">
        <f>1000000*'Table SGB1 comp num'!I50/pop!P$6</f>
        <v>1.5121808776906391</v>
      </c>
      <c r="J46" s="286">
        <f>1000000*'Table SGB1 comp num'!J50/pop!Q$6</f>
        <v>1.5367037100418142</v>
      </c>
      <c r="K46" s="286">
        <f>1000000*'Table SGB1 comp num'!K50/pop!R$6</f>
        <v>1.7393668085457792</v>
      </c>
      <c r="L46" s="286">
        <f>1000000*'Table SGB1 comp num'!L50/pop!S$6</f>
        <v>1.8397848340859466</v>
      </c>
      <c r="M46" s="286">
        <f>1000000*'Table SGB1 comp num'!M50/pop!T$6</f>
        <v>1.8421057103577663</v>
      </c>
      <c r="N46" s="354" t="s">
        <v>17</v>
      </c>
    </row>
    <row r="47" spans="1:14" ht="15">
      <c r="A47" s="9"/>
      <c r="B47" s="8" t="s">
        <v>195</v>
      </c>
      <c r="C47" s="9"/>
      <c r="D47" s="38"/>
      <c r="E47" s="38"/>
      <c r="F47" s="38"/>
      <c r="G47" s="38"/>
      <c r="H47" s="38"/>
      <c r="I47" s="38"/>
      <c r="J47" s="38"/>
      <c r="K47" s="38"/>
      <c r="L47" s="38"/>
      <c r="M47" s="38"/>
      <c r="N47" s="38"/>
    </row>
    <row r="48" spans="1:14" ht="15">
      <c r="A48" s="9"/>
      <c r="C48" s="9" t="s">
        <v>29</v>
      </c>
      <c r="D48" s="283">
        <f>1000000*'Table SGB1 comp num'!D52/pop!K$5</f>
        <v>6.786876345080203</v>
      </c>
      <c r="E48" s="283">
        <f>1000000*'Table SGB1 comp num'!E52/pop!L$5</f>
        <v>7.819470678954594</v>
      </c>
      <c r="F48" s="284">
        <f>1000000*'Table SGB1 comp num'!F52/pop!M$5</f>
        <v>6.9598477902976175</v>
      </c>
      <c r="G48" s="283">
        <f>1000000*'Table SGB1 comp num'!G52/pop!N$5</f>
        <v>4.878588330100692</v>
      </c>
      <c r="H48" s="283">
        <f>1000000*'Table SGB1 comp num'!H52/pop!O$5</f>
        <v>4.067769835314561</v>
      </c>
      <c r="I48" s="283">
        <f>1000000*'Table SGB1 comp num'!I52/pop!P$5</f>
        <v>3.7983698662657277</v>
      </c>
      <c r="J48" s="283">
        <f>1000000*'Table SGB1 comp num'!J52/pop!Q$5</f>
        <v>3.857713449598608</v>
      </c>
      <c r="K48" s="283">
        <f>1000000*'Table SGB1 comp num'!K52/pop!R$5</f>
        <v>4.034735349716446</v>
      </c>
      <c r="L48" s="283">
        <f>1000000*'Table SGB1 comp num'!L52/pop!S$5</f>
        <v>5.010991599277695</v>
      </c>
      <c r="M48" s="283">
        <f>1000000*'Table SGB1 comp num'!M52/pop!T$5</f>
        <v>3.924251011354531</v>
      </c>
      <c r="N48" s="354" t="s">
        <v>17</v>
      </c>
    </row>
    <row r="49" spans="1:14" ht="15">
      <c r="A49" s="9"/>
      <c r="B49" s="8"/>
      <c r="C49" s="9" t="s">
        <v>266</v>
      </c>
      <c r="D49" s="283">
        <f>1000000*'Table SGB1 comp num'!D53/pop!K$8</f>
        <v>1.2199620590083808</v>
      </c>
      <c r="E49" s="283">
        <f>1000000*'Table SGB1 comp num'!E53/pop!L$8</f>
        <v>1.3227911838585797</v>
      </c>
      <c r="F49" s="284">
        <f>1000000*'Table SGB1 comp num'!F53/pop!M$8</f>
        <v>1.2450548298269293</v>
      </c>
      <c r="G49" s="283">
        <f>1000000*'Table SGB1 comp num'!G53/pop!N$8</f>
        <v>1.0729014608531073</v>
      </c>
      <c r="H49" s="283">
        <f>1000000*'Table SGB1 comp num'!H53/pop!O$8</f>
        <v>0.9906603757305549</v>
      </c>
      <c r="I49" s="283">
        <f>1000000*'Table SGB1 comp num'!I53/pop!P$8</f>
        <v>1.0045679816562847</v>
      </c>
      <c r="J49" s="283">
        <f>1000000*'Table SGB1 comp num'!J53/pop!Q$8</f>
        <v>0.982305075410805</v>
      </c>
      <c r="K49" s="283">
        <f>1000000*'Table SGB1 comp num'!K53/pop!R$8</f>
        <v>0.999259621989394</v>
      </c>
      <c r="L49" s="283">
        <f>1000000*'Table SGB1 comp num'!L53/pop!S$8</f>
        <v>1.0880047063306497</v>
      </c>
      <c r="M49" s="283">
        <f>1000000*'Table SGB1 comp num'!M53/pop!T$8</f>
        <v>0.9358396891757844</v>
      </c>
      <c r="N49" s="354" t="s">
        <v>17</v>
      </c>
    </row>
    <row r="50" spans="1:14" ht="15">
      <c r="A50" s="9"/>
      <c r="B50" s="8" t="s">
        <v>50</v>
      </c>
      <c r="C50" s="9"/>
      <c r="D50" s="38"/>
      <c r="E50" s="38"/>
      <c r="F50" s="38"/>
      <c r="G50" s="38"/>
      <c r="H50" s="38"/>
      <c r="I50" s="38"/>
      <c r="J50" s="38"/>
      <c r="K50" s="38"/>
      <c r="L50" s="38"/>
      <c r="M50" s="38"/>
      <c r="N50" s="38"/>
    </row>
    <row r="51" spans="1:14" ht="15">
      <c r="A51" s="9"/>
      <c r="C51" s="45" t="s">
        <v>29</v>
      </c>
      <c r="D51" s="283">
        <f>1000000*'Table SGB1 comp num'!D55/pop!K$5</f>
        <v>5.058681890253259</v>
      </c>
      <c r="E51" s="283">
        <f>1000000*'Table SGB1 comp num'!E55/pop!L$5</f>
        <v>5.527006718441936</v>
      </c>
      <c r="F51" s="283">
        <f>1000000*'Table SGB1 comp num'!F55/pop!M$5</f>
        <v>5.525488224450162</v>
      </c>
      <c r="G51" s="283">
        <f>1000000*'Table SGB1 comp num'!G55/pop!N$5</f>
        <v>5.559813073036615</v>
      </c>
      <c r="H51" s="283">
        <f>1000000*'Table SGB1 comp num'!H55/pop!O$5</f>
        <v>5.555072864420836</v>
      </c>
      <c r="I51" s="283">
        <f>1000000*'Table SGB1 comp num'!I55/pop!P$5</f>
        <v>5.5475983223866425</v>
      </c>
      <c r="J51" s="283">
        <f>1000000*'Table SGB1 comp num'!J55/pop!Q$5</f>
        <v>5.477320362241468</v>
      </c>
      <c r="K51" s="283">
        <f>1000000*'Table SGB1 comp num'!K55/pop!R$5</f>
        <v>5.444438996534341</v>
      </c>
      <c r="L51" s="283">
        <f>1000000*'Table SGB1 comp num'!L55/pop!S$5</f>
        <v>5.417288215435346</v>
      </c>
      <c r="M51" s="283">
        <f>1000000*'Table SGB1 comp num'!M55/pop!T$5</f>
        <v>5.432976997791632</v>
      </c>
      <c r="N51" s="283">
        <f>1000000*'Table SGB1 comp num'!N55/pop!U$5</f>
        <v>5.345826367559582</v>
      </c>
    </row>
    <row r="52" spans="1:14" ht="15">
      <c r="A52" s="9"/>
      <c r="B52" s="9"/>
      <c r="C52" s="45" t="s">
        <v>260</v>
      </c>
      <c r="D52" s="283">
        <f>1000000*'Table SGB1 comp num'!D56/pop!K$6</f>
        <v>1.084640228344348</v>
      </c>
      <c r="E52" s="283">
        <f>1000000*'Table SGB1 comp num'!E56/pop!L$6</f>
        <v>1.1450629650451811</v>
      </c>
      <c r="F52" s="283">
        <f>1000000*'Table SGB1 comp num'!F56/pop!M$6</f>
        <v>1.1373673707858856</v>
      </c>
      <c r="G52" s="283">
        <f>1000000*'Table SGB1 comp num'!G56/pop!N$6</f>
        <v>1.112984018425494</v>
      </c>
      <c r="H52" s="283">
        <f>1000000*'Table SGB1 comp num'!H56/pop!O$6</f>
        <v>1.09785919996095</v>
      </c>
      <c r="I52" s="283">
        <f>1000000*'Table SGB1 comp num'!I56/pop!P$6</f>
        <v>1.0151948106123811</v>
      </c>
      <c r="J52" s="283">
        <f>1000000*'Table SGB1 comp num'!J56/pop!Q$6</f>
        <v>0.9489534339018618</v>
      </c>
      <c r="K52" s="283">
        <f>1000000*'Table SGB1 comp num'!K56/pop!R$6</f>
        <v>0.9649563179789624</v>
      </c>
      <c r="L52" s="283">
        <f>1000000*'Table SGB1 comp num'!L56/pop!S$6</f>
        <v>0.9472498123453666</v>
      </c>
      <c r="M52" s="283">
        <f>1000000*'Table SGB1 comp num'!M56/pop!T$6</f>
        <v>0.9261509337130835</v>
      </c>
      <c r="N52" s="283">
        <f>1000000*'Table SGB1 comp num'!N56/pop!U$6</f>
        <v>0.9023599005534814</v>
      </c>
    </row>
    <row r="53" spans="1:14" ht="15.75" thickBot="1">
      <c r="A53" s="10"/>
      <c r="B53" s="10"/>
      <c r="C53" s="10"/>
      <c r="D53" s="10"/>
      <c r="E53" s="10"/>
      <c r="F53" s="10"/>
      <c r="G53" s="10"/>
      <c r="H53" s="10"/>
      <c r="I53" s="10"/>
      <c r="J53" s="10"/>
      <c r="K53" s="10"/>
      <c r="L53" s="10"/>
      <c r="M53" s="10"/>
      <c r="N53" s="10"/>
    </row>
    <row r="54" spans="1:14" ht="15">
      <c r="A54" s="45" t="s">
        <v>419</v>
      </c>
      <c r="B54" s="9"/>
      <c r="C54" s="45"/>
      <c r="D54" s="45"/>
      <c r="E54" s="45"/>
      <c r="F54" s="45"/>
      <c r="G54" s="45"/>
      <c r="H54" s="45"/>
      <c r="I54" s="45"/>
      <c r="J54" s="45"/>
      <c r="K54" s="45"/>
      <c r="L54" s="45"/>
      <c r="M54" s="45"/>
      <c r="N54" s="45"/>
    </row>
    <row r="55" spans="1:14" ht="15">
      <c r="A55" s="45" t="s">
        <v>417</v>
      </c>
      <c r="B55" s="9"/>
      <c r="C55" s="45"/>
      <c r="D55" s="45"/>
      <c r="E55" s="45"/>
      <c r="F55" s="45"/>
      <c r="G55" s="45"/>
      <c r="H55" s="45"/>
      <c r="I55" s="45"/>
      <c r="J55" s="45"/>
      <c r="K55" s="45"/>
      <c r="L55" s="45"/>
      <c r="M55" s="45"/>
      <c r="N55" s="45"/>
    </row>
    <row r="56" spans="1:14" ht="15">
      <c r="A56" s="45" t="s">
        <v>416</v>
      </c>
      <c r="B56" s="9"/>
      <c r="C56" s="45"/>
      <c r="D56" s="45"/>
      <c r="E56" s="45"/>
      <c r="F56" s="45"/>
      <c r="G56" s="45"/>
      <c r="H56" s="45"/>
      <c r="I56" s="45"/>
      <c r="J56" s="45"/>
      <c r="K56" s="45"/>
      <c r="L56" s="45"/>
      <c r="M56" s="45"/>
      <c r="N56" s="45"/>
    </row>
    <row r="57" spans="1:14" ht="15">
      <c r="A57" s="9" t="s">
        <v>418</v>
      </c>
      <c r="C57" s="9"/>
      <c r="D57" s="9"/>
      <c r="E57" s="9"/>
      <c r="F57" s="9"/>
      <c r="G57" s="9"/>
      <c r="H57" s="9"/>
      <c r="I57" s="9"/>
      <c r="J57" s="9"/>
      <c r="K57" s="9"/>
      <c r="L57" s="9"/>
      <c r="M57" s="9"/>
      <c r="N57" s="9"/>
    </row>
    <row r="58" spans="1:14" ht="13.5" customHeight="1">
      <c r="A58" s="45" t="s">
        <v>461</v>
      </c>
      <c r="B58" s="9"/>
      <c r="C58" s="45"/>
      <c r="D58" s="9"/>
      <c r="E58" s="9"/>
      <c r="F58" s="9"/>
      <c r="G58" s="9"/>
      <c r="H58" s="9"/>
      <c r="I58" s="9"/>
      <c r="J58" s="9"/>
      <c r="K58" s="9"/>
      <c r="L58" s="9"/>
      <c r="M58" s="9"/>
      <c r="N58" s="9"/>
    </row>
    <row r="59" spans="1:14" ht="15">
      <c r="A59" s="45" t="s">
        <v>401</v>
      </c>
      <c r="B59" s="9"/>
      <c r="C59" s="45"/>
      <c r="D59" s="9"/>
      <c r="E59" s="9"/>
      <c r="F59" s="9"/>
      <c r="G59" s="9"/>
      <c r="H59" s="9"/>
      <c r="I59" s="9"/>
      <c r="J59" s="9"/>
      <c r="K59" s="9"/>
      <c r="L59" s="9"/>
      <c r="M59" s="9"/>
      <c r="N59" s="9"/>
    </row>
    <row r="60" spans="2:14" ht="7.5" customHeight="1">
      <c r="B60" s="9"/>
      <c r="C60" s="9"/>
      <c r="D60" s="9"/>
      <c r="E60" s="9"/>
      <c r="F60" s="9"/>
      <c r="G60" s="9"/>
      <c r="H60" s="9"/>
      <c r="I60" s="9"/>
      <c r="J60" s="9"/>
      <c r="K60" s="9"/>
      <c r="L60" s="9"/>
      <c r="M60" s="9"/>
      <c r="N60" s="9"/>
    </row>
    <row r="62" ht="15">
      <c r="A62" s="9"/>
    </row>
  </sheetData>
  <printOptions/>
  <pageMargins left="0.7480314960629921" right="0.7480314960629921" top="0.7086614173228347" bottom="0.5511811023622047" header="0.5118110236220472" footer="0.5118110236220472"/>
  <pageSetup fitToHeight="1"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Department for Transport | Table 3.19 Public road length: by road type</dc:title>
  <dc:subject/>
  <dc:creator>user</dc:creator>
  <cp:keywords/>
  <dc:description/>
  <cp:lastModifiedBy>u031953</cp:lastModifiedBy>
  <cp:lastPrinted>2008-08-18T11:07:33Z</cp:lastPrinted>
  <dcterms:created xsi:type="dcterms:W3CDTF">1999-04-07T14:56:09Z</dcterms:created>
  <dcterms:modified xsi:type="dcterms:W3CDTF">2008-08-22T09:59:16Z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B1957981</vt:lpwstr>
  </property>
  <property fmtid="{D5CDD505-2E9C-101B-9397-08002B2CF9AE}" pid="3" name="Objective-Comment">
    <vt:lpwstr/>
  </property>
  <property fmtid="{D5CDD505-2E9C-101B-9397-08002B2CF9AE}" pid="4" name="Objective-CreationStamp">
    <vt:filetime>2008-02-26T00:00:00Z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2008-08-19T00:00:00Z</vt:filetime>
  </property>
  <property fmtid="{D5CDD505-2E9C-101B-9397-08002B2CF9AE}" pid="8" name="Objective-ModificationStamp">
    <vt:filetime>2008-08-19T00:00:00Z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Main Transport Trends 2008: Research and analysis: Transport: 2008-:</vt:lpwstr>
  </property>
  <property fmtid="{D5CDD505-2E9C-101B-9397-08002B2CF9AE}" pid="11" name="Objective-Parent">
    <vt:lpwstr>Transport statistics: Main Transport Trends 2008: Research and analysis: Transport: 2008-</vt:lpwstr>
  </property>
  <property fmtid="{D5CDD505-2E9C-101B-9397-08002B2CF9AE}" pid="12" name="Objective-State">
    <vt:lpwstr>Published</vt:lpwstr>
  </property>
  <property fmtid="{D5CDD505-2E9C-101B-9397-08002B2CF9AE}" pid="13" name="Objective-Title">
    <vt:lpwstr>Main Transport Trends 2008 - Publication - excel tables</vt:lpwstr>
  </property>
  <property fmtid="{D5CDD505-2E9C-101B-9397-08002B2CF9AE}" pid="14" name="Objective-Version">
    <vt:lpwstr>9.0</vt:lpwstr>
  </property>
  <property fmtid="{D5CDD505-2E9C-101B-9397-08002B2CF9AE}" pid="15" name="Objective-VersionComment">
    <vt:lpwstr/>
  </property>
  <property fmtid="{D5CDD505-2E9C-101B-9397-08002B2CF9AE}" pid="16" name="Objective-VersionNumber">
    <vt:i4>40</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